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tgf.sharepoint.com/sites/TSGMT4/MHUB/MECA internal-external collaborations/01. Measurement frameworks, Guidance, Tools, and KPIs/7. GC8 Guidance Document Revisions/2 Programmatic Gap Tables/Final/"/>
    </mc:Choice>
  </mc:AlternateContent>
  <xr:revisionPtr revIDLastSave="3424" documentId="11_F25DC773A252ABDACC10482AF9DA74D65ADE590A" xr6:coauthVersionLast="47" xr6:coauthVersionMax="47" xr10:uidLastSave="{4B3AB766-17C9-457D-A9B0-DDB02722B9F0}"/>
  <workbookProtection workbookAlgorithmName="SHA-512" workbookHashValue="clRaLYzAdWnt3YpFwR0EmRRkb3xagKOV5dhpqH/q1tvDJCIgS1XcrnsogUNmDtMNI1qwvNcEArrPR1IK3xIxOw==" workbookSaltValue="mZgi8Sg2U2oJMuA25dgZuQ==" workbookSpinCount="100000" lockStructure="1"/>
  <bookViews>
    <workbookView xWindow="-120" yWindow="-120" windowWidth="29040" windowHeight="15720" tabRatio="754" firstSheet="2" activeTab="2" xr2:uid="{00000000-000D-0000-FFFF-FFFF00000000}"/>
  </bookViews>
  <sheets>
    <sheet name="StaticData" sheetId="3" state="hidden" r:id="rId1"/>
    <sheet name="Translations" sheetId="2" state="hidden" r:id="rId2"/>
    <sheet name="CoverSheet_Instructions" sheetId="1" r:id="rId3"/>
    <sheet name="Section_A_HIV_Numerator_Tab_1" sheetId="4" r:id="rId4"/>
    <sheet name="Section_A_HIV_Denominator_Tab_2" sheetId="5" r:id="rId5"/>
    <sheet name="Section_B_HIV_Gaps" sheetId="6" r:id="rId6"/>
    <sheet name="Section_C_HIV_CountryTargets&amp;Co" sheetId="7" r:id="rId7"/>
  </sheets>
  <definedNames>
    <definedName name="_xlnm._FilterDatabase" localSheetId="4" hidden="1">Section_A_HIV_Denominator_Tab_2!$C$6:$C$68</definedName>
    <definedName name="_xlnm._FilterDatabase" localSheetId="3" hidden="1">Section_A_HIV_Numerator_Tab_1!$E$7:$E$43</definedName>
    <definedName name="_xlnm._FilterDatabase" localSheetId="5" hidden="1">Section_B_HIV_Gaps!$E$9:$E$43</definedName>
    <definedName name="_xlnm._FilterDatabase" localSheetId="6" hidden="1">'Section_C_HIV_CountryTargets&amp;Co'!$E$8:$E$42</definedName>
    <definedName name="ApplicantType">StaticData!$A$5:$A$6</definedName>
    <definedName name="IndicatorPicklist">StaticData!$F$5:$F$6</definedName>
    <definedName name="Language">CoverSheet_Instructions!$B$14</definedName>
    <definedName name="LanguageList">StaticData!$J$5:$J$7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2" l="1"/>
  <c r="A28" i="1" s="1"/>
  <c r="D45" i="2" l="1"/>
  <c r="A49" i="1" s="1"/>
  <c r="M15" i="6" l="1"/>
  <c r="L15" i="6"/>
  <c r="K15" i="6"/>
  <c r="F8" i="7"/>
  <c r="AD8" i="7"/>
  <c r="AC8" i="7"/>
  <c r="AB8" i="7"/>
  <c r="Z8" i="7"/>
  <c r="Y8" i="7"/>
  <c r="X8" i="7"/>
  <c r="V8" i="7"/>
  <c r="U8" i="7"/>
  <c r="T8" i="7"/>
  <c r="R8" i="7"/>
  <c r="Q8" i="7"/>
  <c r="P8" i="7"/>
  <c r="N8" i="7"/>
  <c r="M8" i="7"/>
  <c r="L8" i="7"/>
  <c r="J8" i="7"/>
  <c r="I8" i="7"/>
  <c r="H8" i="7"/>
  <c r="U9" i="6"/>
  <c r="T9" i="6"/>
  <c r="S9" i="6"/>
  <c r="Q9" i="6"/>
  <c r="P9" i="6"/>
  <c r="O9" i="6"/>
  <c r="M9" i="6"/>
  <c r="L9" i="6"/>
  <c r="K9" i="6"/>
  <c r="I9" i="6"/>
  <c r="H9" i="6"/>
  <c r="G9" i="6"/>
  <c r="G7" i="5"/>
  <c r="K7" i="5"/>
  <c r="J7" i="5"/>
  <c r="L7" i="5"/>
  <c r="AC8" i="4"/>
  <c r="AB8" i="4"/>
  <c r="AA8" i="4"/>
  <c r="Y8" i="4"/>
  <c r="X8" i="4"/>
  <c r="W8" i="4"/>
  <c r="U8" i="4"/>
  <c r="T8" i="4"/>
  <c r="S8" i="4"/>
  <c r="Q8" i="4"/>
  <c r="P8" i="4"/>
  <c r="O8" i="4"/>
  <c r="AF42" i="7" l="1"/>
  <c r="AF29" i="7"/>
  <c r="AF9"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C42" i="7"/>
  <c r="AC41" i="7"/>
  <c r="AC40" i="7"/>
  <c r="AC39" i="7"/>
  <c r="AC38" i="7"/>
  <c r="AC37" i="7"/>
  <c r="AC36" i="7"/>
  <c r="AC35" i="7"/>
  <c r="AC34" i="7"/>
  <c r="AC33" i="7"/>
  <c r="AC32" i="7"/>
  <c r="AC31" i="7"/>
  <c r="AC30" i="7"/>
  <c r="AC29" i="7"/>
  <c r="AC28" i="7"/>
  <c r="AC27" i="7"/>
  <c r="AC26" i="7"/>
  <c r="AC25" i="7"/>
  <c r="AC24" i="7"/>
  <c r="AC23" i="7"/>
  <c r="AC22" i="7"/>
  <c r="AC21" i="7"/>
  <c r="AC20" i="7"/>
  <c r="AC19" i="7"/>
  <c r="AC18" i="7"/>
  <c r="AC17" i="7"/>
  <c r="AC16" i="7"/>
  <c r="AC15" i="7"/>
  <c r="AC14" i="7"/>
  <c r="AC13" i="7"/>
  <c r="AC12" i="7"/>
  <c r="AC11" i="7"/>
  <c r="AC10" i="7"/>
  <c r="AC9" i="7"/>
  <c r="AB42" i="7"/>
  <c r="AB41" i="7"/>
  <c r="AB40" i="7"/>
  <c r="AB39" i="7"/>
  <c r="AB38" i="7"/>
  <c r="AB37" i="7"/>
  <c r="AB36" i="7"/>
  <c r="AB35" i="7"/>
  <c r="AB34" i="7"/>
  <c r="AB33" i="7"/>
  <c r="AB32" i="7"/>
  <c r="AB31" i="7"/>
  <c r="AB30" i="7"/>
  <c r="AB29" i="7"/>
  <c r="AB28" i="7"/>
  <c r="AB27" i="7"/>
  <c r="AB26" i="7"/>
  <c r="AB25" i="7"/>
  <c r="AB24" i="7"/>
  <c r="AB23" i="7"/>
  <c r="AB22" i="7"/>
  <c r="AB21" i="7"/>
  <c r="AB20" i="7"/>
  <c r="AB19" i="7"/>
  <c r="AB18" i="7"/>
  <c r="AB17" i="7"/>
  <c r="AB16" i="7"/>
  <c r="AB15" i="7"/>
  <c r="AB14" i="7"/>
  <c r="AB13" i="7"/>
  <c r="AB12" i="7"/>
  <c r="AB11" i="7"/>
  <c r="AB10" i="7"/>
  <c r="AB9" i="7"/>
  <c r="Z42" i="7"/>
  <c r="Z41" i="7"/>
  <c r="Z40" i="7"/>
  <c r="Z39" i="7"/>
  <c r="Z38" i="7"/>
  <c r="Z37" i="7"/>
  <c r="Z36" i="7"/>
  <c r="Z35" i="7"/>
  <c r="Z34" i="7"/>
  <c r="Z33" i="7"/>
  <c r="Z32" i="7"/>
  <c r="Z31" i="7"/>
  <c r="Z30" i="7"/>
  <c r="Z29" i="7"/>
  <c r="Z28" i="7"/>
  <c r="Z27" i="7"/>
  <c r="Z26" i="7"/>
  <c r="Z25" i="7"/>
  <c r="Z24" i="7"/>
  <c r="Z23" i="7"/>
  <c r="Z22" i="7"/>
  <c r="Z21" i="7"/>
  <c r="Z20" i="7"/>
  <c r="Z19" i="7"/>
  <c r="Z18" i="7"/>
  <c r="Z17" i="7"/>
  <c r="Z16" i="7"/>
  <c r="Z15" i="7"/>
  <c r="Z14" i="7"/>
  <c r="Z13" i="7"/>
  <c r="Z12" i="7"/>
  <c r="Z11" i="7"/>
  <c r="Z10" i="7"/>
  <c r="Z9" i="7"/>
  <c r="Y42" i="7"/>
  <c r="Y41" i="7"/>
  <c r="Y40" i="7"/>
  <c r="Y39" i="7"/>
  <c r="Y38" i="7"/>
  <c r="Y37" i="7"/>
  <c r="Y36" i="7"/>
  <c r="Y35" i="7"/>
  <c r="Y34" i="7"/>
  <c r="Y33" i="7"/>
  <c r="Y32" i="7"/>
  <c r="Y31" i="7"/>
  <c r="Y30" i="7"/>
  <c r="Y29" i="7"/>
  <c r="Y28" i="7"/>
  <c r="Y27" i="7"/>
  <c r="Y26" i="7"/>
  <c r="Y25" i="7"/>
  <c r="Y24" i="7"/>
  <c r="Y23" i="7"/>
  <c r="Y22" i="7"/>
  <c r="Y21" i="7"/>
  <c r="Y20" i="7"/>
  <c r="Y19" i="7"/>
  <c r="Y18" i="7"/>
  <c r="Y17" i="7"/>
  <c r="Y16" i="7"/>
  <c r="Y15" i="7"/>
  <c r="Y14" i="7"/>
  <c r="Y13" i="7"/>
  <c r="Y12" i="7"/>
  <c r="Y11" i="7"/>
  <c r="Y10" i="7"/>
  <c r="Y9" i="7"/>
  <c r="X42" i="7"/>
  <c r="X41" i="7"/>
  <c r="X40" i="7"/>
  <c r="X39" i="7"/>
  <c r="X38" i="7"/>
  <c r="X37" i="7"/>
  <c r="X36" i="7"/>
  <c r="X35" i="7"/>
  <c r="X34" i="7"/>
  <c r="X33" i="7"/>
  <c r="X32" i="7"/>
  <c r="X31" i="7"/>
  <c r="X30" i="7"/>
  <c r="X29" i="7"/>
  <c r="X28" i="7"/>
  <c r="X27" i="7"/>
  <c r="X26" i="7"/>
  <c r="X25" i="7"/>
  <c r="X24" i="7"/>
  <c r="X23" i="7"/>
  <c r="X22" i="7"/>
  <c r="X21" i="7"/>
  <c r="X20" i="7"/>
  <c r="X19" i="7"/>
  <c r="X18" i="7"/>
  <c r="X17" i="7"/>
  <c r="X16" i="7"/>
  <c r="X15" i="7"/>
  <c r="X14" i="7"/>
  <c r="X13" i="7"/>
  <c r="X12" i="7"/>
  <c r="X11" i="7"/>
  <c r="X10" i="7"/>
  <c r="X9" i="7"/>
  <c r="V42" i="7"/>
  <c r="V41" i="7"/>
  <c r="V40" i="7"/>
  <c r="V39" i="7"/>
  <c r="V38" i="7"/>
  <c r="V37" i="7"/>
  <c r="V36" i="7"/>
  <c r="V35" i="7"/>
  <c r="V34" i="7"/>
  <c r="V33" i="7"/>
  <c r="V32" i="7"/>
  <c r="V31" i="7"/>
  <c r="V30" i="7"/>
  <c r="V29" i="7"/>
  <c r="V28" i="7"/>
  <c r="V27" i="7"/>
  <c r="V26" i="7"/>
  <c r="V25" i="7"/>
  <c r="V24" i="7"/>
  <c r="V23" i="7"/>
  <c r="V22" i="7"/>
  <c r="V21" i="7"/>
  <c r="V20" i="7"/>
  <c r="V19" i="7"/>
  <c r="V18" i="7"/>
  <c r="V17" i="7"/>
  <c r="V16" i="7"/>
  <c r="V15" i="7"/>
  <c r="V14" i="7"/>
  <c r="V13" i="7"/>
  <c r="V12" i="7"/>
  <c r="V11" i="7"/>
  <c r="V10" i="7"/>
  <c r="V9" i="7"/>
  <c r="U42" i="7"/>
  <c r="U41" i="7"/>
  <c r="U40" i="7"/>
  <c r="U39" i="7"/>
  <c r="U38" i="7"/>
  <c r="U37" i="7"/>
  <c r="U36" i="7"/>
  <c r="U35" i="7"/>
  <c r="U34" i="7"/>
  <c r="U33" i="7"/>
  <c r="U32" i="7"/>
  <c r="U31" i="7"/>
  <c r="U30" i="7"/>
  <c r="U29" i="7"/>
  <c r="U28" i="7"/>
  <c r="U27" i="7"/>
  <c r="U26" i="7"/>
  <c r="U25" i="7"/>
  <c r="U24" i="7"/>
  <c r="U23" i="7"/>
  <c r="U22" i="7"/>
  <c r="U21" i="7"/>
  <c r="U20" i="7"/>
  <c r="U19" i="7"/>
  <c r="U18" i="7"/>
  <c r="U17" i="7"/>
  <c r="U16" i="7"/>
  <c r="U15" i="7"/>
  <c r="U14" i="7"/>
  <c r="U13" i="7"/>
  <c r="U12" i="7"/>
  <c r="U11" i="7"/>
  <c r="U10" i="7"/>
  <c r="U9" i="7"/>
  <c r="T42" i="7"/>
  <c r="T41" i="7"/>
  <c r="T40" i="7"/>
  <c r="T39" i="7"/>
  <c r="T38" i="7"/>
  <c r="T37" i="7"/>
  <c r="T36" i="7"/>
  <c r="T35" i="7"/>
  <c r="T34" i="7"/>
  <c r="T33" i="7"/>
  <c r="T32" i="7"/>
  <c r="T31" i="7"/>
  <c r="T30" i="7"/>
  <c r="T29" i="7"/>
  <c r="T28" i="7"/>
  <c r="T27" i="7"/>
  <c r="T26" i="7"/>
  <c r="T25" i="7"/>
  <c r="T24" i="7"/>
  <c r="T23" i="7"/>
  <c r="T22" i="7"/>
  <c r="T21" i="7"/>
  <c r="T20" i="7"/>
  <c r="T19" i="7"/>
  <c r="T18" i="7"/>
  <c r="T17" i="7"/>
  <c r="T16" i="7"/>
  <c r="T15" i="7"/>
  <c r="T14" i="7"/>
  <c r="T13" i="7"/>
  <c r="T12" i="7"/>
  <c r="T11" i="7"/>
  <c r="T10" i="7"/>
  <c r="T9" i="7"/>
  <c r="R42" i="7"/>
  <c r="R41" i="7"/>
  <c r="R40" i="7"/>
  <c r="R39" i="7"/>
  <c r="R38" i="7"/>
  <c r="R37" i="7"/>
  <c r="R36" i="7"/>
  <c r="R35" i="7"/>
  <c r="R34" i="7"/>
  <c r="R33" i="7"/>
  <c r="R32" i="7"/>
  <c r="R31" i="7"/>
  <c r="R30" i="7"/>
  <c r="R29" i="7"/>
  <c r="R28" i="7"/>
  <c r="R27" i="7"/>
  <c r="R26" i="7"/>
  <c r="R25" i="7"/>
  <c r="R24" i="7"/>
  <c r="R23" i="7"/>
  <c r="R22" i="7"/>
  <c r="R21" i="7"/>
  <c r="R20" i="7"/>
  <c r="R19" i="7"/>
  <c r="R18" i="7"/>
  <c r="R17" i="7"/>
  <c r="R16" i="7"/>
  <c r="R15" i="7"/>
  <c r="R14" i="7"/>
  <c r="R13" i="7"/>
  <c r="R12" i="7"/>
  <c r="R11" i="7"/>
  <c r="R10" i="7"/>
  <c r="R9"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Q11" i="7"/>
  <c r="Q10" i="7"/>
  <c r="Q9" i="7"/>
  <c r="P42" i="7"/>
  <c r="P41" i="7"/>
  <c r="P40" i="7"/>
  <c r="P39" i="7"/>
  <c r="P38" i="7"/>
  <c r="P37" i="7"/>
  <c r="P36" i="7"/>
  <c r="P35" i="7"/>
  <c r="P34" i="7"/>
  <c r="P33" i="7"/>
  <c r="P32" i="7"/>
  <c r="P31" i="7"/>
  <c r="P30" i="7"/>
  <c r="P29" i="7"/>
  <c r="P28" i="7"/>
  <c r="P27" i="7"/>
  <c r="P26" i="7"/>
  <c r="P25" i="7"/>
  <c r="P24" i="7"/>
  <c r="P23" i="7"/>
  <c r="P22" i="7"/>
  <c r="P21" i="7"/>
  <c r="P20" i="7"/>
  <c r="P19" i="7"/>
  <c r="P18" i="7"/>
  <c r="P17" i="7"/>
  <c r="P16" i="7"/>
  <c r="P15" i="7"/>
  <c r="P14" i="7"/>
  <c r="P13" i="7"/>
  <c r="P12" i="7"/>
  <c r="P11" i="7"/>
  <c r="P10" i="7"/>
  <c r="P9" i="7"/>
  <c r="N42" i="7"/>
  <c r="N41" i="7"/>
  <c r="N40" i="7"/>
  <c r="N39" i="7"/>
  <c r="N38" i="7"/>
  <c r="N37" i="7"/>
  <c r="N36" i="7"/>
  <c r="N35" i="7"/>
  <c r="N34" i="7"/>
  <c r="N33" i="7"/>
  <c r="N32" i="7"/>
  <c r="N31" i="7"/>
  <c r="N30" i="7"/>
  <c r="N28" i="7"/>
  <c r="N27" i="7"/>
  <c r="N26" i="7"/>
  <c r="N25" i="7"/>
  <c r="N24" i="7"/>
  <c r="N23" i="7"/>
  <c r="N22" i="7"/>
  <c r="N21" i="7"/>
  <c r="N20" i="7"/>
  <c r="N19" i="7"/>
  <c r="N18" i="7"/>
  <c r="N17" i="7"/>
  <c r="N16" i="7"/>
  <c r="N15" i="7"/>
  <c r="N14" i="7"/>
  <c r="N13" i="7"/>
  <c r="N12" i="7"/>
  <c r="N11" i="7"/>
  <c r="N10" i="7"/>
  <c r="M42" i="7"/>
  <c r="M41" i="7"/>
  <c r="M40" i="7"/>
  <c r="M39" i="7"/>
  <c r="M38" i="7"/>
  <c r="M37" i="7"/>
  <c r="M36" i="7"/>
  <c r="M35" i="7"/>
  <c r="M34" i="7"/>
  <c r="M33" i="7"/>
  <c r="M32" i="7"/>
  <c r="M31" i="7"/>
  <c r="M30" i="7"/>
  <c r="M28" i="7"/>
  <c r="M27" i="7"/>
  <c r="M26" i="7"/>
  <c r="M25" i="7"/>
  <c r="M24" i="7"/>
  <c r="M23" i="7"/>
  <c r="M22" i="7"/>
  <c r="M21" i="7"/>
  <c r="M20" i="7"/>
  <c r="M19" i="7"/>
  <c r="M18" i="7"/>
  <c r="M17" i="7"/>
  <c r="M16" i="7"/>
  <c r="M15" i="7"/>
  <c r="M14" i="7"/>
  <c r="M13" i="7"/>
  <c r="M12" i="7"/>
  <c r="M11" i="7"/>
  <c r="M10" i="7"/>
  <c r="L42" i="7"/>
  <c r="L41" i="7"/>
  <c r="L40" i="7"/>
  <c r="L39" i="7"/>
  <c r="L37" i="7"/>
  <c r="L36" i="7"/>
  <c r="L35" i="7"/>
  <c r="L28" i="7"/>
  <c r="L27" i="7"/>
  <c r="L25" i="7"/>
  <c r="L24" i="7"/>
  <c r="L22" i="7"/>
  <c r="L20" i="7"/>
  <c r="L19" i="7"/>
  <c r="L17" i="7"/>
  <c r="L16" i="7"/>
  <c r="L14" i="7"/>
  <c r="L13" i="7"/>
  <c r="L11" i="7"/>
  <c r="L10" i="7"/>
  <c r="J42" i="7"/>
  <c r="J41" i="7"/>
  <c r="J40" i="7"/>
  <c r="J39" i="7"/>
  <c r="J38" i="7"/>
  <c r="J37" i="7"/>
  <c r="J36" i="7"/>
  <c r="J35" i="7"/>
  <c r="J34" i="7"/>
  <c r="J33" i="7"/>
  <c r="J32" i="7"/>
  <c r="J31" i="7"/>
  <c r="J30" i="7"/>
  <c r="J28" i="7"/>
  <c r="J27" i="7"/>
  <c r="J26" i="7"/>
  <c r="J25" i="7"/>
  <c r="J24" i="7"/>
  <c r="J23" i="7"/>
  <c r="J22" i="7"/>
  <c r="J21" i="7"/>
  <c r="J20" i="7"/>
  <c r="J19" i="7"/>
  <c r="J18" i="7"/>
  <c r="J17" i="7"/>
  <c r="J16" i="7"/>
  <c r="J15" i="7"/>
  <c r="J14" i="7"/>
  <c r="J13" i="7"/>
  <c r="J12" i="7"/>
  <c r="J11" i="7"/>
  <c r="J10" i="7"/>
  <c r="I42" i="7"/>
  <c r="I41" i="7"/>
  <c r="I40" i="7"/>
  <c r="I39" i="7"/>
  <c r="I38" i="7"/>
  <c r="I37" i="7"/>
  <c r="I36" i="7"/>
  <c r="I35" i="7"/>
  <c r="I34" i="7"/>
  <c r="I33" i="7"/>
  <c r="I32" i="7"/>
  <c r="I31" i="7"/>
  <c r="I30" i="7"/>
  <c r="I28" i="7"/>
  <c r="I27" i="7"/>
  <c r="I26" i="7"/>
  <c r="I25" i="7"/>
  <c r="I24" i="7"/>
  <c r="I23" i="7"/>
  <c r="I22" i="7"/>
  <c r="I21" i="7"/>
  <c r="I20" i="7"/>
  <c r="I19" i="7"/>
  <c r="I18" i="7"/>
  <c r="I17" i="7"/>
  <c r="I16" i="7"/>
  <c r="I15" i="7"/>
  <c r="I14" i="7"/>
  <c r="I13" i="7"/>
  <c r="I12" i="7"/>
  <c r="I11" i="7"/>
  <c r="I10" i="7"/>
  <c r="H42" i="7"/>
  <c r="H41" i="7"/>
  <c r="H40" i="7"/>
  <c r="H39" i="7"/>
  <c r="H37" i="7"/>
  <c r="H36" i="7"/>
  <c r="H35" i="7"/>
  <c r="H28" i="7"/>
  <c r="H27" i="7"/>
  <c r="H25" i="7"/>
  <c r="H24" i="7"/>
  <c r="H22" i="7"/>
  <c r="H20" i="7"/>
  <c r="H19" i="7"/>
  <c r="H17" i="7"/>
  <c r="H16" i="7"/>
  <c r="H14" i="7"/>
  <c r="H13" i="7"/>
  <c r="H11" i="7"/>
  <c r="H10" i="7"/>
  <c r="F42" i="7"/>
  <c r="F41" i="7"/>
  <c r="F40" i="7"/>
  <c r="F39" i="7"/>
  <c r="F37" i="7"/>
  <c r="F36" i="7"/>
  <c r="F35" i="7"/>
  <c r="F28" i="7"/>
  <c r="F27" i="7"/>
  <c r="F25" i="7"/>
  <c r="F24" i="7"/>
  <c r="F22" i="7"/>
  <c r="F20" i="7"/>
  <c r="F19" i="7"/>
  <c r="F17" i="7"/>
  <c r="F16" i="7"/>
  <c r="F14" i="7"/>
  <c r="F13" i="7"/>
  <c r="F11" i="7"/>
  <c r="F10" i="7"/>
  <c r="U43" i="6"/>
  <c r="U42" i="6"/>
  <c r="U41" i="6"/>
  <c r="U40" i="6"/>
  <c r="U39" i="6"/>
  <c r="U38" i="6"/>
  <c r="U37" i="6"/>
  <c r="U36" i="6"/>
  <c r="U35" i="6"/>
  <c r="U34" i="6"/>
  <c r="U33" i="6"/>
  <c r="U32" i="6"/>
  <c r="U31" i="6"/>
  <c r="U29" i="6"/>
  <c r="U28" i="6"/>
  <c r="U27" i="6"/>
  <c r="U26" i="6"/>
  <c r="U25" i="6"/>
  <c r="U24" i="6"/>
  <c r="U23" i="6"/>
  <c r="U22" i="6"/>
  <c r="U21" i="6"/>
  <c r="U20" i="6"/>
  <c r="U19" i="6"/>
  <c r="U18" i="6"/>
  <c r="U17" i="6"/>
  <c r="U16" i="6"/>
  <c r="U15" i="6"/>
  <c r="U14" i="6"/>
  <c r="U13" i="6"/>
  <c r="U12" i="6"/>
  <c r="T43" i="6"/>
  <c r="T42" i="6"/>
  <c r="T41" i="6"/>
  <c r="T40" i="6"/>
  <c r="T39" i="6"/>
  <c r="T38" i="6"/>
  <c r="T37" i="6"/>
  <c r="T36" i="6"/>
  <c r="T35" i="6"/>
  <c r="T34" i="6"/>
  <c r="T33" i="6"/>
  <c r="T32" i="6"/>
  <c r="T31" i="6"/>
  <c r="T29" i="6"/>
  <c r="T28" i="6"/>
  <c r="T27" i="6"/>
  <c r="T26" i="6"/>
  <c r="T25" i="6"/>
  <c r="T24" i="6"/>
  <c r="T23" i="6"/>
  <c r="T22" i="6"/>
  <c r="T21" i="6"/>
  <c r="T20" i="6"/>
  <c r="T19" i="6"/>
  <c r="T18" i="6"/>
  <c r="T17" i="6"/>
  <c r="T16" i="6"/>
  <c r="T15" i="6"/>
  <c r="T14" i="6"/>
  <c r="T13" i="6"/>
  <c r="T12" i="6"/>
  <c r="S43" i="6"/>
  <c r="S42" i="6"/>
  <c r="S41" i="6"/>
  <c r="S40" i="6"/>
  <c r="S38" i="6"/>
  <c r="S37" i="6"/>
  <c r="S36" i="6"/>
  <c r="S28" i="6"/>
  <c r="S26" i="6"/>
  <c r="S25" i="6"/>
  <c r="S23" i="6"/>
  <c r="S21" i="6"/>
  <c r="S18" i="6"/>
  <c r="S15" i="6"/>
  <c r="S12"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4" i="6"/>
  <c r="M12" i="6"/>
  <c r="M11" i="6"/>
  <c r="M10" i="6"/>
  <c r="L43" i="6"/>
  <c r="L42" i="6"/>
  <c r="L41" i="6"/>
  <c r="L40" i="6"/>
  <c r="L39" i="6"/>
  <c r="L38" i="6"/>
  <c r="L37" i="6"/>
  <c r="L36" i="6"/>
  <c r="L35" i="6"/>
  <c r="L34" i="6"/>
  <c r="L33" i="6"/>
  <c r="L32" i="6"/>
  <c r="L31" i="6"/>
  <c r="L30" i="6"/>
  <c r="L29" i="6"/>
  <c r="L28" i="6"/>
  <c r="L27" i="6"/>
  <c r="L26" i="6"/>
  <c r="L25" i="6"/>
  <c r="L24" i="6"/>
  <c r="L23" i="6"/>
  <c r="L22" i="6"/>
  <c r="L21" i="6"/>
  <c r="L20" i="6"/>
  <c r="L19" i="6"/>
  <c r="L18" i="6"/>
  <c r="L17" i="6"/>
  <c r="L16" i="6"/>
  <c r="L14" i="6"/>
  <c r="L13" i="6"/>
  <c r="L12" i="6"/>
  <c r="L11" i="6"/>
  <c r="L10" i="6"/>
  <c r="K43" i="6"/>
  <c r="K42" i="6"/>
  <c r="K41" i="6"/>
  <c r="K40" i="6"/>
  <c r="K39" i="6"/>
  <c r="K38" i="6"/>
  <c r="K37" i="6"/>
  <c r="K36" i="6"/>
  <c r="K35" i="6"/>
  <c r="K34" i="6"/>
  <c r="K33" i="6"/>
  <c r="K32" i="6"/>
  <c r="K31" i="6"/>
  <c r="K30" i="6"/>
  <c r="K29" i="6"/>
  <c r="K28" i="6"/>
  <c r="K27" i="6"/>
  <c r="K26" i="6"/>
  <c r="K25" i="6"/>
  <c r="K24" i="6"/>
  <c r="K23" i="6"/>
  <c r="K22" i="6"/>
  <c r="K21" i="6"/>
  <c r="K20" i="6"/>
  <c r="K19" i="6"/>
  <c r="K18" i="6"/>
  <c r="K17" i="6"/>
  <c r="K16" i="6"/>
  <c r="K14" i="6"/>
  <c r="K13" i="6"/>
  <c r="K12" i="6"/>
  <c r="K10" i="6"/>
  <c r="Q43" i="6"/>
  <c r="P43" i="6"/>
  <c r="O43" i="6"/>
  <c r="Q42" i="6"/>
  <c r="P42" i="6"/>
  <c r="O42" i="6"/>
  <c r="Q41" i="6"/>
  <c r="P41" i="6"/>
  <c r="O41" i="6"/>
  <c r="Q40" i="6"/>
  <c r="P40" i="6"/>
  <c r="O40" i="6"/>
  <c r="Q39" i="6"/>
  <c r="P39" i="6"/>
  <c r="Q38" i="6"/>
  <c r="P38" i="6"/>
  <c r="O38" i="6"/>
  <c r="Q37" i="6"/>
  <c r="P37" i="6"/>
  <c r="O37" i="6"/>
  <c r="Q36" i="6"/>
  <c r="P36" i="6"/>
  <c r="O36" i="6"/>
  <c r="Q35" i="6"/>
  <c r="P35" i="6"/>
  <c r="Q34" i="6"/>
  <c r="P34" i="6"/>
  <c r="Q33" i="6"/>
  <c r="P33" i="6"/>
  <c r="Q32" i="6"/>
  <c r="P32" i="6"/>
  <c r="Q31" i="6"/>
  <c r="P31" i="6"/>
  <c r="Q29" i="6"/>
  <c r="P29" i="6"/>
  <c r="Q28" i="6"/>
  <c r="P28" i="6"/>
  <c r="O28" i="6"/>
  <c r="Q27" i="6"/>
  <c r="P27" i="6"/>
  <c r="Q26" i="6"/>
  <c r="P26" i="6"/>
  <c r="O26" i="6"/>
  <c r="Q25" i="6"/>
  <c r="P25" i="6"/>
  <c r="O25" i="6"/>
  <c r="Q24" i="6"/>
  <c r="P24" i="6"/>
  <c r="Q23" i="6"/>
  <c r="P23" i="6"/>
  <c r="O23" i="6"/>
  <c r="Q22" i="6"/>
  <c r="P22" i="6"/>
  <c r="Q21" i="6"/>
  <c r="P21" i="6"/>
  <c r="O21" i="6"/>
  <c r="Q20" i="6"/>
  <c r="P20" i="6"/>
  <c r="Q19" i="6"/>
  <c r="P19" i="6"/>
  <c r="Q18" i="6"/>
  <c r="P18" i="6"/>
  <c r="O18" i="6"/>
  <c r="Q17" i="6"/>
  <c r="P17" i="6"/>
  <c r="Q16" i="6"/>
  <c r="P16" i="6"/>
  <c r="Q15" i="6"/>
  <c r="P15" i="6"/>
  <c r="O15" i="6"/>
  <c r="Q14" i="6"/>
  <c r="P14" i="6"/>
  <c r="Q13" i="6"/>
  <c r="P13" i="6"/>
  <c r="Q12" i="6"/>
  <c r="P12" i="6"/>
  <c r="O12" i="6"/>
  <c r="I43" i="6"/>
  <c r="H43" i="6"/>
  <c r="G43" i="6"/>
  <c r="I42" i="6"/>
  <c r="H42" i="6"/>
  <c r="G42" i="6"/>
  <c r="I41" i="6"/>
  <c r="H41" i="6"/>
  <c r="G41" i="6"/>
  <c r="I40" i="6"/>
  <c r="H40" i="6"/>
  <c r="G40" i="6"/>
  <c r="I39" i="6"/>
  <c r="H39" i="6"/>
  <c r="G39" i="6"/>
  <c r="I38" i="6"/>
  <c r="H38" i="6"/>
  <c r="G38" i="6"/>
  <c r="I37" i="6"/>
  <c r="H37" i="6"/>
  <c r="G37" i="6"/>
  <c r="I36" i="6"/>
  <c r="H36" i="6"/>
  <c r="G36" i="6"/>
  <c r="I35" i="6"/>
  <c r="H35" i="6"/>
  <c r="G35" i="6"/>
  <c r="I34" i="6"/>
  <c r="H34" i="6"/>
  <c r="G34" i="6"/>
  <c r="I33" i="6"/>
  <c r="H33" i="6"/>
  <c r="G33" i="6"/>
  <c r="I32" i="6"/>
  <c r="H32" i="6"/>
  <c r="G32" i="6"/>
  <c r="I31" i="6"/>
  <c r="H31" i="6"/>
  <c r="G31" i="6"/>
  <c r="I30" i="6"/>
  <c r="H30" i="6"/>
  <c r="G30" i="6"/>
  <c r="I29" i="6"/>
  <c r="H29" i="6"/>
  <c r="G29" i="6"/>
  <c r="I28" i="6"/>
  <c r="H28" i="6"/>
  <c r="G28" i="6"/>
  <c r="I27" i="6"/>
  <c r="H27" i="6"/>
  <c r="G27" i="6"/>
  <c r="I26" i="6"/>
  <c r="H26" i="6"/>
  <c r="G26" i="6"/>
  <c r="I25" i="6"/>
  <c r="H25" i="6"/>
  <c r="G25" i="6"/>
  <c r="I24" i="6"/>
  <c r="H24" i="6"/>
  <c r="G24" i="6"/>
  <c r="I23" i="6"/>
  <c r="H23" i="6"/>
  <c r="G23" i="6"/>
  <c r="I22" i="6"/>
  <c r="H22" i="6"/>
  <c r="G22" i="6"/>
  <c r="I21" i="6"/>
  <c r="H21" i="6"/>
  <c r="G21" i="6"/>
  <c r="I20" i="6"/>
  <c r="H20" i="6"/>
  <c r="G20" i="6"/>
  <c r="I19" i="6"/>
  <c r="H19" i="6"/>
  <c r="G19" i="6"/>
  <c r="I18" i="6"/>
  <c r="H18" i="6"/>
  <c r="G18" i="6"/>
  <c r="I17" i="6"/>
  <c r="H17" i="6"/>
  <c r="G17" i="6"/>
  <c r="I16" i="6"/>
  <c r="H16" i="6"/>
  <c r="G16" i="6"/>
  <c r="I15" i="6"/>
  <c r="H15" i="6"/>
  <c r="G15" i="6"/>
  <c r="I14" i="6"/>
  <c r="H14" i="6"/>
  <c r="G14" i="6"/>
  <c r="I13" i="6"/>
  <c r="M13" i="6" s="1"/>
  <c r="H13" i="6"/>
  <c r="G13" i="6"/>
  <c r="I12" i="6"/>
  <c r="H12" i="6"/>
  <c r="G12" i="6"/>
  <c r="I11" i="6"/>
  <c r="H11" i="6"/>
  <c r="G11" i="6"/>
  <c r="K11" i="6" s="1"/>
  <c r="I10" i="6"/>
  <c r="H10" i="6"/>
  <c r="G10" i="6"/>
  <c r="D6" i="3"/>
  <c r="D5" i="3"/>
  <c r="L64" i="5"/>
  <c r="K64" i="5"/>
  <c r="J64" i="5"/>
  <c r="L38" i="7" s="1"/>
  <c r="G64" i="5"/>
  <c r="F38" i="7" s="1"/>
  <c r="K61" i="5"/>
  <c r="G61" i="5"/>
  <c r="L60" i="5"/>
  <c r="K60" i="5"/>
  <c r="J60" i="5"/>
  <c r="L59" i="5"/>
  <c r="L61" i="5" s="1"/>
  <c r="K59" i="5"/>
  <c r="J59" i="5"/>
  <c r="L57" i="5"/>
  <c r="K57" i="5"/>
  <c r="G57" i="5"/>
  <c r="F26" i="7" s="1"/>
  <c r="L56" i="5"/>
  <c r="K56" i="5"/>
  <c r="J56" i="5"/>
  <c r="J57" i="5" s="1"/>
  <c r="G50" i="5"/>
  <c r="G51" i="5" s="1"/>
  <c r="L49" i="5"/>
  <c r="K49" i="5"/>
  <c r="K50" i="5" s="1"/>
  <c r="K51" i="5" s="1"/>
  <c r="J49" i="5"/>
  <c r="L48" i="5"/>
  <c r="L50" i="5" s="1"/>
  <c r="L51" i="5" s="1"/>
  <c r="K48" i="5"/>
  <c r="J48" i="5"/>
  <c r="L44" i="5"/>
  <c r="L45" i="5" s="1"/>
  <c r="K44" i="5"/>
  <c r="K45" i="5" s="1"/>
  <c r="G44" i="5"/>
  <c r="G45" i="5" s="1"/>
  <c r="L43" i="5"/>
  <c r="K43" i="5"/>
  <c r="J43" i="5"/>
  <c r="L42" i="5"/>
  <c r="K42" i="5"/>
  <c r="J42" i="5"/>
  <c r="G40" i="5"/>
  <c r="L39" i="5"/>
  <c r="K39" i="5"/>
  <c r="J39" i="5"/>
  <c r="G36" i="5"/>
  <c r="G37" i="5" s="1"/>
  <c r="F18" i="7" s="1"/>
  <c r="L35" i="5"/>
  <c r="L36" i="5" s="1"/>
  <c r="L37" i="5" s="1"/>
  <c r="K35" i="5"/>
  <c r="K36" i="5" s="1"/>
  <c r="K37" i="5" s="1"/>
  <c r="J35" i="5"/>
  <c r="L34" i="5"/>
  <c r="L40" i="5" s="1"/>
  <c r="K34" i="5"/>
  <c r="K40" i="5" s="1"/>
  <c r="J34" i="5"/>
  <c r="G32" i="5"/>
  <c r="L31" i="5"/>
  <c r="K31" i="5"/>
  <c r="J31" i="5"/>
  <c r="L28" i="5"/>
  <c r="L29" i="5" s="1"/>
  <c r="K28" i="5"/>
  <c r="K29" i="5" s="1"/>
  <c r="G28" i="5"/>
  <c r="G29" i="5" s="1"/>
  <c r="F31" i="7" s="1"/>
  <c r="L27" i="5"/>
  <c r="K27" i="5"/>
  <c r="J27" i="5"/>
  <c r="L26" i="5"/>
  <c r="L32" i="5" s="1"/>
  <c r="K26" i="5"/>
  <c r="K32" i="5" s="1"/>
  <c r="J26" i="5"/>
  <c r="K24" i="5"/>
  <c r="G24" i="5"/>
  <c r="L23" i="5"/>
  <c r="K23" i="5"/>
  <c r="J23" i="5"/>
  <c r="G20" i="5"/>
  <c r="G21" i="5" s="1"/>
  <c r="F30" i="7" s="1"/>
  <c r="L19" i="5"/>
  <c r="K19" i="5"/>
  <c r="J19" i="5"/>
  <c r="L18" i="5"/>
  <c r="L24" i="5" s="1"/>
  <c r="K18" i="5"/>
  <c r="K20" i="5" s="1"/>
  <c r="K21" i="5" s="1"/>
  <c r="J18" i="5"/>
  <c r="G16" i="5"/>
  <c r="L15" i="5"/>
  <c r="K15" i="5"/>
  <c r="J15" i="5"/>
  <c r="G12" i="5"/>
  <c r="G13" i="5" s="1"/>
  <c r="F29" i="7" s="1"/>
  <c r="L11" i="5"/>
  <c r="K11" i="5"/>
  <c r="J11" i="5"/>
  <c r="L10" i="5"/>
  <c r="L16" i="5" s="1"/>
  <c r="Q11" i="6" s="1"/>
  <c r="U11" i="6" s="1"/>
  <c r="K10" i="5"/>
  <c r="K16" i="5" s="1"/>
  <c r="P11" i="6" s="1"/>
  <c r="T11" i="6" s="1"/>
  <c r="J10" i="5"/>
  <c r="AN43" i="4"/>
  <c r="AN47" i="4" s="1"/>
  <c r="AK43" i="4"/>
  <c r="AK47" i="4" s="1"/>
  <c r="AJ43" i="4"/>
  <c r="AL43" i="4" s="1"/>
  <c r="AL47" i="4" s="1"/>
  <c r="AI43" i="4"/>
  <c r="AI47" i="4" s="1"/>
  <c r="AC43" i="4"/>
  <c r="AB43" i="4"/>
  <c r="AA43" i="4"/>
  <c r="AN42" i="4"/>
  <c r="AK42" i="4"/>
  <c r="AJ42" i="4"/>
  <c r="AI42" i="4"/>
  <c r="AL42" i="4" s="1"/>
  <c r="AC42" i="4"/>
  <c r="AB42" i="4"/>
  <c r="AA42" i="4"/>
  <c r="AN41" i="4"/>
  <c r="AK41" i="4"/>
  <c r="AJ41" i="4"/>
  <c r="AI41" i="4"/>
  <c r="AL41" i="4" s="1"/>
  <c r="AC41" i="4"/>
  <c r="AB41" i="4"/>
  <c r="AA41" i="4"/>
  <c r="AN40" i="4"/>
  <c r="AK40" i="4"/>
  <c r="AL40" i="4" s="1"/>
  <c r="AJ40" i="4"/>
  <c r="AI40" i="4"/>
  <c r="AC40" i="4"/>
  <c r="AB40" i="4"/>
  <c r="AA40" i="4"/>
  <c r="AN39" i="4"/>
  <c r="Y39" i="4"/>
  <c r="X39" i="4"/>
  <c r="W39" i="4"/>
  <c r="U39" i="4"/>
  <c r="T39" i="4"/>
  <c r="S39" i="4"/>
  <c r="Q39" i="4"/>
  <c r="AK39" i="4" s="1"/>
  <c r="AK46" i="4" s="1"/>
  <c r="P39" i="4"/>
  <c r="AJ39" i="4" s="1"/>
  <c r="AJ46" i="4" s="1"/>
  <c r="O39" i="4"/>
  <c r="AI39" i="4" s="1"/>
  <c r="M39" i="4"/>
  <c r="AC39" i="4" s="1"/>
  <c r="L39" i="4"/>
  <c r="AB39" i="4" s="1"/>
  <c r="K39" i="4"/>
  <c r="AA39" i="4" s="1"/>
  <c r="I39" i="4"/>
  <c r="AN38" i="4"/>
  <c r="AK38" i="4"/>
  <c r="AJ38" i="4"/>
  <c r="AI38" i="4"/>
  <c r="AL38" i="4" s="1"/>
  <c r="AC38" i="4"/>
  <c r="AB38" i="4"/>
  <c r="AA38" i="4"/>
  <c r="AN37" i="4"/>
  <c r="AN46" i="4" s="1"/>
  <c r="AL37" i="4"/>
  <c r="AK37" i="4"/>
  <c r="AJ37" i="4"/>
  <c r="AI37" i="4"/>
  <c r="AC37" i="4"/>
  <c r="AB37" i="4"/>
  <c r="AA37" i="4"/>
  <c r="AN36" i="4"/>
  <c r="AK36" i="4"/>
  <c r="AJ36" i="4"/>
  <c r="AI36" i="4"/>
  <c r="AL36" i="4" s="1"/>
  <c r="AC36" i="4"/>
  <c r="AB36" i="4"/>
  <c r="AA36" i="4"/>
  <c r="AN35" i="4"/>
  <c r="AK35" i="4"/>
  <c r="AJ35" i="4"/>
  <c r="AI35" i="4"/>
  <c r="AL35" i="4" s="1"/>
  <c r="AC35" i="4"/>
  <c r="AB35" i="4"/>
  <c r="AA35" i="4"/>
  <c r="AN34" i="4"/>
  <c r="AK34" i="4"/>
  <c r="AJ34" i="4"/>
  <c r="AI34" i="4"/>
  <c r="AL34" i="4" s="1"/>
  <c r="AC34" i="4"/>
  <c r="AB34" i="4"/>
  <c r="AA34" i="4"/>
  <c r="AN33" i="4"/>
  <c r="AK33" i="4"/>
  <c r="AJ33" i="4"/>
  <c r="AI33" i="4"/>
  <c r="AL33" i="4" s="1"/>
  <c r="AC33" i="4"/>
  <c r="AB33" i="4"/>
  <c r="AA33" i="4"/>
  <c r="AN32" i="4"/>
  <c r="AK32" i="4"/>
  <c r="AJ32" i="4"/>
  <c r="AI32" i="4"/>
  <c r="AL32" i="4" s="1"/>
  <c r="AC32" i="4"/>
  <c r="AB32" i="4"/>
  <c r="AA32" i="4"/>
  <c r="AN31" i="4"/>
  <c r="AN45" i="4" s="1"/>
  <c r="AK31" i="4"/>
  <c r="AJ31" i="4"/>
  <c r="AI31" i="4"/>
  <c r="AL31" i="4" s="1"/>
  <c r="AC31" i="4"/>
  <c r="AB31" i="4"/>
  <c r="AA31" i="4"/>
  <c r="AN30" i="4"/>
  <c r="AK30" i="4"/>
  <c r="AK45" i="4" s="1"/>
  <c r="AJ30" i="4"/>
  <c r="AJ45" i="4" s="1"/>
  <c r="AI30" i="4"/>
  <c r="AI45" i="4" s="1"/>
  <c r="AC30" i="4"/>
  <c r="AB30" i="4"/>
  <c r="AA30" i="4"/>
  <c r="AN29" i="4"/>
  <c r="AK29" i="4"/>
  <c r="AJ29" i="4"/>
  <c r="AI29" i="4"/>
  <c r="AL29" i="4" s="1"/>
  <c r="AC29" i="4"/>
  <c r="AB29" i="4"/>
  <c r="AA29" i="4"/>
  <c r="AN28" i="4"/>
  <c r="AK28" i="4"/>
  <c r="AJ28" i="4"/>
  <c r="AI28" i="4"/>
  <c r="AL28" i="4" s="1"/>
  <c r="AC28" i="4"/>
  <c r="AB28" i="4"/>
  <c r="AA28" i="4"/>
  <c r="AN27" i="4"/>
  <c r="AK27" i="4"/>
  <c r="AJ27" i="4"/>
  <c r="AL27" i="4" s="1"/>
  <c r="AI27" i="4"/>
  <c r="AC27" i="4"/>
  <c r="AB27" i="4"/>
  <c r="AA27" i="4"/>
  <c r="AN26" i="4"/>
  <c r="AK26" i="4"/>
  <c r="AJ26" i="4"/>
  <c r="AI26" i="4"/>
  <c r="AL26" i="4" s="1"/>
  <c r="AC26" i="4"/>
  <c r="AB26" i="4"/>
  <c r="AA26" i="4"/>
  <c r="AN25" i="4"/>
  <c r="AK25" i="4"/>
  <c r="AJ25" i="4"/>
  <c r="AI25" i="4"/>
  <c r="AL25" i="4" s="1"/>
  <c r="AC25" i="4"/>
  <c r="AB25" i="4"/>
  <c r="AA25" i="4"/>
  <c r="AN24" i="4"/>
  <c r="AK24" i="4"/>
  <c r="AJ24" i="4"/>
  <c r="AL24" i="4" s="1"/>
  <c r="AI24" i="4"/>
  <c r="AC24" i="4"/>
  <c r="AB24" i="4"/>
  <c r="AA24" i="4"/>
  <c r="AN23" i="4"/>
  <c r="AK23" i="4"/>
  <c r="AJ23" i="4"/>
  <c r="AI23" i="4"/>
  <c r="AL23" i="4" s="1"/>
  <c r="AC23" i="4"/>
  <c r="AB23" i="4"/>
  <c r="AA23" i="4"/>
  <c r="AN22" i="4"/>
  <c r="AK22" i="4"/>
  <c r="AJ22" i="4"/>
  <c r="AI22" i="4"/>
  <c r="AL22" i="4" s="1"/>
  <c r="AC22" i="4"/>
  <c r="AB22" i="4"/>
  <c r="AA22" i="4"/>
  <c r="AN21" i="4"/>
  <c r="AK21" i="4"/>
  <c r="AJ21" i="4"/>
  <c r="AL21" i="4" s="1"/>
  <c r="AI21" i="4"/>
  <c r="AC21" i="4"/>
  <c r="AB21" i="4"/>
  <c r="AA21" i="4"/>
  <c r="AN20" i="4"/>
  <c r="AK20" i="4"/>
  <c r="AJ20" i="4"/>
  <c r="AI20" i="4"/>
  <c r="AL20" i="4" s="1"/>
  <c r="AC20" i="4"/>
  <c r="AB20" i="4"/>
  <c r="AA20" i="4"/>
  <c r="AN19" i="4"/>
  <c r="AK19" i="4"/>
  <c r="AJ19" i="4"/>
  <c r="AI19" i="4"/>
  <c r="AL19" i="4" s="1"/>
  <c r="AC19" i="4"/>
  <c r="AB19" i="4"/>
  <c r="AA19" i="4"/>
  <c r="AN18" i="4"/>
  <c r="AK18" i="4"/>
  <c r="AJ18" i="4"/>
  <c r="AL18" i="4" s="1"/>
  <c r="AI18" i="4"/>
  <c r="AC18" i="4"/>
  <c r="AB18" i="4"/>
  <c r="AA18" i="4"/>
  <c r="AN17" i="4"/>
  <c r="AK17" i="4"/>
  <c r="AJ17" i="4"/>
  <c r="AI17" i="4"/>
  <c r="AL17" i="4" s="1"/>
  <c r="AC17" i="4"/>
  <c r="AB17" i="4"/>
  <c r="AA17" i="4"/>
  <c r="AN16" i="4"/>
  <c r="AK16" i="4"/>
  <c r="AJ16" i="4"/>
  <c r="AI16" i="4"/>
  <c r="AL16" i="4" s="1"/>
  <c r="AC16" i="4"/>
  <c r="AB16" i="4"/>
  <c r="AA16" i="4"/>
  <c r="AN15" i="4"/>
  <c r="AK15" i="4"/>
  <c r="AJ15" i="4"/>
  <c r="AL15" i="4" s="1"/>
  <c r="AI15" i="4"/>
  <c r="AC15" i="4"/>
  <c r="AB15" i="4"/>
  <c r="AA15" i="4"/>
  <c r="AN14" i="4"/>
  <c r="AK14" i="4"/>
  <c r="AJ14" i="4"/>
  <c r="AI14" i="4"/>
  <c r="AL14" i="4" s="1"/>
  <c r="AC14" i="4"/>
  <c r="AB14" i="4"/>
  <c r="AA14" i="4"/>
  <c r="AN13" i="4"/>
  <c r="AK13" i="4"/>
  <c r="AJ13" i="4"/>
  <c r="AI13" i="4"/>
  <c r="AL13" i="4" s="1"/>
  <c r="AC13" i="4"/>
  <c r="AB13" i="4"/>
  <c r="AA13" i="4"/>
  <c r="AN12" i="4"/>
  <c r="AK12" i="4"/>
  <c r="AJ12" i="4"/>
  <c r="AL12" i="4" s="1"/>
  <c r="AI12" i="4"/>
  <c r="AC12" i="4"/>
  <c r="AB12" i="4"/>
  <c r="AA12" i="4"/>
  <c r="AN11" i="4"/>
  <c r="AK11" i="4"/>
  <c r="AJ11" i="4"/>
  <c r="AJ44" i="4" s="1"/>
  <c r="AI11" i="4"/>
  <c r="AI44" i="4" s="1"/>
  <c r="AC11" i="4"/>
  <c r="AB11" i="4"/>
  <c r="AA11" i="4"/>
  <c r="AN10" i="4"/>
  <c r="AN44" i="4" s="1"/>
  <c r="AK10" i="4"/>
  <c r="AK44" i="4" s="1"/>
  <c r="AJ10" i="4"/>
  <c r="AI10" i="4"/>
  <c r="AL10" i="4" s="1"/>
  <c r="AC10" i="4"/>
  <c r="AB10" i="4"/>
  <c r="AA10" i="4"/>
  <c r="AK8" i="4"/>
  <c r="AJ8" i="4"/>
  <c r="AI8" i="4"/>
  <c r="O39" i="6" l="1"/>
  <c r="S39" i="6" s="1"/>
  <c r="J28" i="5"/>
  <c r="J29" i="5" s="1"/>
  <c r="O32" i="6" s="1"/>
  <c r="S32" i="6" s="1"/>
  <c r="J20" i="5"/>
  <c r="J21" i="5" s="1"/>
  <c r="L12" i="7" s="1"/>
  <c r="L12" i="5"/>
  <c r="L13" i="5" s="1"/>
  <c r="N9" i="7" s="1"/>
  <c r="K12" i="5"/>
  <c r="K13" i="5" s="1"/>
  <c r="J29" i="7"/>
  <c r="Q30" i="6"/>
  <c r="U30" i="6" s="1"/>
  <c r="F34" i="7"/>
  <c r="F23" i="7"/>
  <c r="F33" i="7"/>
  <c r="F21" i="7"/>
  <c r="J16" i="5"/>
  <c r="O11" i="6" s="1"/>
  <c r="S11" i="6" s="1"/>
  <c r="F9" i="7"/>
  <c r="J44" i="5"/>
  <c r="J45" i="5" s="1"/>
  <c r="H33" i="7" s="1"/>
  <c r="J61" i="5"/>
  <c r="O29" i="6" s="1"/>
  <c r="S29" i="6" s="1"/>
  <c r="J40" i="5"/>
  <c r="O20" i="6" s="1"/>
  <c r="S20" i="6" s="1"/>
  <c r="F32" i="7"/>
  <c r="H38" i="7"/>
  <c r="L26" i="7"/>
  <c r="O27" i="6"/>
  <c r="S27" i="6" s="1"/>
  <c r="H26" i="7"/>
  <c r="L15" i="7"/>
  <c r="O16" i="6"/>
  <c r="S16" i="6" s="1"/>
  <c r="J12" i="5"/>
  <c r="J13" i="5" s="1"/>
  <c r="J36" i="5"/>
  <c r="J37" i="5" s="1"/>
  <c r="F12" i="7"/>
  <c r="F15" i="7"/>
  <c r="J24" i="5"/>
  <c r="O14" i="6" s="1"/>
  <c r="S14" i="6" s="1"/>
  <c r="J50" i="5"/>
  <c r="J51" i="5" s="1"/>
  <c r="J32" i="5"/>
  <c r="O17" i="6" s="1"/>
  <c r="S17" i="6" s="1"/>
  <c r="L20" i="5"/>
  <c r="L21" i="5" s="1"/>
  <c r="AL39" i="4"/>
  <c r="AL46" i="4" s="1"/>
  <c r="AF36" i="7" s="1"/>
  <c r="AI46" i="4"/>
  <c r="AL11" i="4"/>
  <c r="AL44" i="4" s="1"/>
  <c r="AJ47" i="4"/>
  <c r="AL30" i="4"/>
  <c r="AL45" i="4" s="1"/>
  <c r="H31" i="7" l="1"/>
  <c r="L31" i="7"/>
  <c r="H15" i="7"/>
  <c r="O13" i="6"/>
  <c r="S13" i="6" s="1"/>
  <c r="O31" i="6"/>
  <c r="S31" i="6" s="1"/>
  <c r="H30" i="7"/>
  <c r="L30" i="7"/>
  <c r="H12" i="7"/>
  <c r="L33" i="7"/>
  <c r="O34" i="6"/>
  <c r="S34" i="6" s="1"/>
  <c r="L21" i="7"/>
  <c r="O22" i="6"/>
  <c r="S22" i="6" s="1"/>
  <c r="H21" i="7"/>
  <c r="M29" i="7"/>
  <c r="M9" i="7"/>
  <c r="I9" i="7"/>
  <c r="I29" i="7"/>
  <c r="P30" i="6"/>
  <c r="T30" i="6" s="1"/>
  <c r="P10" i="6"/>
  <c r="T10" i="6" s="1"/>
  <c r="N29" i="7"/>
  <c r="J9" i="7"/>
  <c r="Q10" i="6"/>
  <c r="U10" i="6" s="1"/>
  <c r="H32" i="7"/>
  <c r="H18" i="7"/>
  <c r="O33" i="6"/>
  <c r="S33" i="6" s="1"/>
  <c r="L18" i="7"/>
  <c r="L32" i="7"/>
  <c r="O19" i="6"/>
  <c r="S19" i="6" s="1"/>
  <c r="H23" i="7"/>
  <c r="H34" i="7"/>
  <c r="L23" i="7"/>
  <c r="L34" i="7"/>
  <c r="O24" i="6"/>
  <c r="S24" i="6" s="1"/>
  <c r="O35" i="6"/>
  <c r="S35" i="6" s="1"/>
  <c r="H9" i="7"/>
  <c r="O30" i="6"/>
  <c r="S30" i="6" s="1"/>
  <c r="O10" i="6"/>
  <c r="S10" i="6" s="1"/>
  <c r="L29" i="7"/>
  <c r="H29" i="7"/>
  <c r="L9" i="7"/>
  <c r="D309" i="2" l="1"/>
  <c r="K7" i="6" s="1"/>
  <c r="D82" i="2"/>
  <c r="D24" i="4" s="1"/>
  <c r="D79" i="2"/>
  <c r="D402" i="2"/>
  <c r="B42" i="7" s="1"/>
  <c r="D85" i="2"/>
  <c r="D43" i="4" s="1"/>
  <c r="D50" i="2"/>
  <c r="A2" i="4" s="1"/>
  <c r="D453" i="2"/>
  <c r="C60" i="1" s="1"/>
  <c r="D80" i="2"/>
  <c r="D33" i="4" s="1"/>
  <c r="D77" i="2"/>
  <c r="D30" i="4" s="1"/>
  <c r="D13" i="2"/>
  <c r="A14" i="1" s="1"/>
  <c r="D83" i="2"/>
  <c r="D26" i="4" s="1"/>
  <c r="D330" i="2"/>
  <c r="B43" i="6" s="1"/>
  <c r="D438" i="2"/>
  <c r="A57" i="1" s="1"/>
  <c r="D81" i="2"/>
  <c r="D22" i="4" s="1"/>
  <c r="D178" i="2"/>
  <c r="B62" i="5" s="1"/>
  <c r="D440" i="2"/>
  <c r="D454" i="2"/>
  <c r="C67" i="1" s="1"/>
  <c r="D452" i="2"/>
  <c r="C59" i="1" s="1"/>
  <c r="D78" i="2"/>
  <c r="D31" i="4" s="1"/>
  <c r="D308" i="2"/>
  <c r="G7" i="6" s="1"/>
  <c r="D166" i="2"/>
  <c r="A41" i="5" s="1"/>
  <c r="D439" i="2"/>
  <c r="D441" i="2"/>
  <c r="E63" i="1" s="1"/>
  <c r="D25" i="2"/>
  <c r="D98" i="2"/>
  <c r="G22" i="4" s="1"/>
  <c r="D151" i="2"/>
  <c r="AG41" i="4" s="1"/>
  <c r="D231" i="2"/>
  <c r="E61" i="5" s="1"/>
  <c r="D311" i="2"/>
  <c r="A10" i="6" s="1"/>
  <c r="D375" i="2"/>
  <c r="L7" i="7" s="1"/>
  <c r="D407" i="2"/>
  <c r="D13" i="7" s="1"/>
  <c r="D487" i="2"/>
  <c r="D14" i="2"/>
  <c r="A17" i="1" s="1"/>
  <c r="D63" i="2"/>
  <c r="O7" i="4" s="1"/>
  <c r="D113" i="2"/>
  <c r="G37" i="4" s="1"/>
  <c r="D248" i="2"/>
  <c r="P18" i="5" s="1"/>
  <c r="D296" i="2"/>
  <c r="P66" i="5" s="1"/>
  <c r="D344" i="2"/>
  <c r="D23" i="6" s="1"/>
  <c r="D376" i="2"/>
  <c r="P7" i="7" s="1"/>
  <c r="D424" i="2"/>
  <c r="D30" i="7" s="1"/>
  <c r="D488" i="2"/>
  <c r="D4" i="2"/>
  <c r="A2" i="1" s="1"/>
  <c r="D29" i="2"/>
  <c r="A33" i="1" s="1"/>
  <c r="D64" i="2"/>
  <c r="S7" i="4" s="1"/>
  <c r="D103" i="2"/>
  <c r="G27" i="4" s="1"/>
  <c r="D142" i="2"/>
  <c r="AG32" i="4" s="1"/>
  <c r="D185" i="2"/>
  <c r="E15" i="5" s="1"/>
  <c r="D233" i="2"/>
  <c r="E63" i="5" s="1"/>
  <c r="D281" i="2"/>
  <c r="P51" i="5" s="1"/>
  <c r="D313" i="2"/>
  <c r="A37" i="6" s="1"/>
  <c r="D361" i="2"/>
  <c r="D40" i="6" s="1"/>
  <c r="D393" i="2"/>
  <c r="B25" i="7" s="1"/>
  <c r="D489" i="2"/>
  <c r="D54" i="2"/>
  <c r="B7" i="4" s="1"/>
  <c r="D104" i="2"/>
  <c r="G28" i="4" s="1"/>
  <c r="D154" i="2"/>
  <c r="A1" i="5" s="1"/>
  <c r="D202" i="2"/>
  <c r="E32" i="5" s="1"/>
  <c r="D234" i="2"/>
  <c r="E64" i="5" s="1"/>
  <c r="D250" i="2"/>
  <c r="P20" i="5" s="1"/>
  <c r="D266" i="2"/>
  <c r="P36" i="5" s="1"/>
  <c r="D282" i="2"/>
  <c r="P52" i="5" s="1"/>
  <c r="D298" i="2"/>
  <c r="P68" i="5" s="1"/>
  <c r="D314" i="2"/>
  <c r="A43" i="6" s="1"/>
  <c r="D346" i="2"/>
  <c r="D25" i="6" s="1"/>
  <c r="D362" i="2"/>
  <c r="D41" i="6" s="1"/>
  <c r="D378" i="2"/>
  <c r="T7" i="7" s="1"/>
  <c r="D394" i="2"/>
  <c r="B28" i="7" s="1"/>
  <c r="D410" i="2"/>
  <c r="D16" i="7" s="1"/>
  <c r="D426" i="2"/>
  <c r="D32" i="7" s="1"/>
  <c r="D442" i="2"/>
  <c r="B53" i="1" s="1"/>
  <c r="D458" i="2"/>
  <c r="D61" i="1" s="1"/>
  <c r="D474" i="2"/>
  <c r="D490" i="2"/>
  <c r="D73" i="2"/>
  <c r="C10" i="4" s="1"/>
  <c r="D112" i="2"/>
  <c r="G36" i="4" s="1"/>
  <c r="D137" i="2"/>
  <c r="AG27" i="4" s="1"/>
  <c r="D183" i="2"/>
  <c r="E13" i="5" s="1"/>
  <c r="D263" i="2"/>
  <c r="P33" i="5" s="1"/>
  <c r="D295" i="2"/>
  <c r="P65" i="5" s="1"/>
  <c r="D359" i="2"/>
  <c r="D38" i="6" s="1"/>
  <c r="D391" i="2"/>
  <c r="B21" i="7" s="1"/>
  <c r="D423" i="2"/>
  <c r="D29" i="7" s="1"/>
  <c r="D455" i="2"/>
  <c r="D58" i="1" s="1"/>
  <c r="D503" i="2"/>
  <c r="D26" i="2"/>
  <c r="A30" i="1" s="1"/>
  <c r="D49" i="2"/>
  <c r="A1" i="4" s="1"/>
  <c r="D88" i="2"/>
  <c r="G12" i="4" s="1"/>
  <c r="D127" i="2"/>
  <c r="AG17" i="4" s="1"/>
  <c r="D152" i="2"/>
  <c r="AG42" i="4" s="1"/>
  <c r="D184" i="2"/>
  <c r="E14" i="5" s="1"/>
  <c r="D216" i="2"/>
  <c r="E46" i="5" s="1"/>
  <c r="D264" i="2"/>
  <c r="P34" i="5" s="1"/>
  <c r="D312" i="2"/>
  <c r="A30" i="6" s="1"/>
  <c r="D360" i="2"/>
  <c r="D39" i="6" s="1"/>
  <c r="D408" i="2"/>
  <c r="D14" i="7" s="1"/>
  <c r="D456" i="2"/>
  <c r="D59" i="1" s="1"/>
  <c r="D15" i="2"/>
  <c r="A19" i="1" s="1"/>
  <c r="D128" i="2"/>
  <c r="AG18" i="4" s="1"/>
  <c r="D169" i="2"/>
  <c r="A68" i="5" s="1"/>
  <c r="D217" i="2"/>
  <c r="E47" i="5" s="1"/>
  <c r="D249" i="2"/>
  <c r="P19" i="5" s="1"/>
  <c r="D297" i="2"/>
  <c r="P67" i="5" s="1"/>
  <c r="D345" i="2"/>
  <c r="D24" i="6" s="1"/>
  <c r="D377" i="2"/>
  <c r="T5" i="7" s="1"/>
  <c r="D409" i="2"/>
  <c r="D15" i="7" s="1"/>
  <c r="D457" i="2"/>
  <c r="D60" i="1" s="1"/>
  <c r="D473" i="2"/>
  <c r="E70" i="1" s="1"/>
  <c r="D30" i="2"/>
  <c r="A34" i="1" s="1"/>
  <c r="D90" i="2"/>
  <c r="G14" i="4" s="1"/>
  <c r="D143" i="2"/>
  <c r="AG33" i="4" s="1"/>
  <c r="D186" i="2"/>
  <c r="E16" i="5" s="1"/>
  <c r="D31" i="2"/>
  <c r="A35" i="1" s="1"/>
  <c r="D66" i="2"/>
  <c r="AA5" i="4" s="1"/>
  <c r="D119" i="2"/>
  <c r="G43" i="4" s="1"/>
  <c r="D159" i="2"/>
  <c r="C6" i="5" s="1"/>
  <c r="D191" i="2"/>
  <c r="E21" i="5" s="1"/>
  <c r="D239" i="2"/>
  <c r="P9" i="5" s="1"/>
  <c r="D255" i="2"/>
  <c r="P25" i="5" s="1"/>
  <c r="D287" i="2"/>
  <c r="P57" i="5" s="1"/>
  <c r="D319" i="2"/>
  <c r="B22" i="6" s="1"/>
  <c r="D335" i="2"/>
  <c r="D14" i="6" s="1"/>
  <c r="D351" i="2"/>
  <c r="D30" i="6" s="1"/>
  <c r="D367" i="2"/>
  <c r="A8" i="7" s="1"/>
  <c r="D383" i="2"/>
  <c r="A9" i="7" s="1"/>
  <c r="D399" i="2"/>
  <c r="B33" i="7" s="1"/>
  <c r="D415" i="2"/>
  <c r="D21" i="7" s="1"/>
  <c r="D431" i="2"/>
  <c r="D37" i="7" s="1"/>
  <c r="D447" i="2"/>
  <c r="D55" i="1" s="1"/>
  <c r="D463" i="2"/>
  <c r="D64" i="1" s="1"/>
  <c r="D479" i="2"/>
  <c r="D495" i="2"/>
  <c r="D37" i="2"/>
  <c r="A41" i="1" s="1"/>
  <c r="D87" i="2"/>
  <c r="G11" i="4" s="1"/>
  <c r="D126" i="2"/>
  <c r="AG16" i="4" s="1"/>
  <c r="D199" i="2"/>
  <c r="E29" i="5" s="1"/>
  <c r="D279" i="2"/>
  <c r="P49" i="5" s="1"/>
  <c r="D343" i="2"/>
  <c r="D22" i="6" s="1"/>
  <c r="D3" i="2"/>
  <c r="D1" i="1" s="1"/>
  <c r="D38" i="2"/>
  <c r="A42" i="1" s="1"/>
  <c r="D74" i="2"/>
  <c r="C30" i="4" s="1"/>
  <c r="D102" i="2"/>
  <c r="G26" i="4" s="1"/>
  <c r="D138" i="2"/>
  <c r="AG28" i="4" s="1"/>
  <c r="D168" i="2"/>
  <c r="A62" i="5" s="1"/>
  <c r="D200" i="2"/>
  <c r="E30" i="5" s="1"/>
  <c r="D232" i="2"/>
  <c r="E62" i="5" s="1"/>
  <c r="D280" i="2"/>
  <c r="P50" i="5" s="1"/>
  <c r="D328" i="2"/>
  <c r="B35" i="6" s="1"/>
  <c r="D392" i="2"/>
  <c r="B23" i="7" s="1"/>
  <c r="D472" i="2"/>
  <c r="D70" i="1" s="1"/>
  <c r="D89" i="2"/>
  <c r="G13" i="4" s="1"/>
  <c r="F6" i="3"/>
  <c r="D5" i="2"/>
  <c r="A4" i="1" s="1"/>
  <c r="D40" i="2"/>
  <c r="A44" i="1" s="1"/>
  <c r="D65" i="2"/>
  <c r="W7" i="4" s="1"/>
  <c r="D118" i="2"/>
  <c r="G42" i="4" s="1"/>
  <c r="D218" i="2"/>
  <c r="E48" i="5" s="1"/>
  <c r="D19" i="2"/>
  <c r="A23" i="1" s="1"/>
  <c r="D55" i="2"/>
  <c r="C7" i="4" s="1"/>
  <c r="D105" i="2"/>
  <c r="G29" i="4" s="1"/>
  <c r="D144" i="2"/>
  <c r="AG34" i="4" s="1"/>
  <c r="D175" i="2"/>
  <c r="B47" i="5" s="1"/>
  <c r="D223" i="2"/>
  <c r="E53" i="5" s="1"/>
  <c r="D271" i="2"/>
  <c r="P41" i="5" s="1"/>
  <c r="D7" i="2"/>
  <c r="A8" i="1" s="1"/>
  <c r="D20" i="2"/>
  <c r="A24" i="1" s="1"/>
  <c r="D42" i="2"/>
  <c r="A46" i="1" s="1"/>
  <c r="D70" i="2"/>
  <c r="A30" i="4" s="1"/>
  <c r="D95" i="2"/>
  <c r="G19" i="4" s="1"/>
  <c r="D106" i="2"/>
  <c r="G30" i="4" s="1"/>
  <c r="D134" i="2"/>
  <c r="AG24" i="4" s="1"/>
  <c r="D145" i="2"/>
  <c r="AG35" i="4" s="1"/>
  <c r="D176" i="2"/>
  <c r="B53" i="5" s="1"/>
  <c r="D192" i="2"/>
  <c r="E22" i="5" s="1"/>
  <c r="D208" i="2"/>
  <c r="E38" i="5" s="1"/>
  <c r="D224" i="2"/>
  <c r="E54" i="5" s="1"/>
  <c r="D240" i="2"/>
  <c r="P10" i="5" s="1"/>
  <c r="D256" i="2"/>
  <c r="P26" i="5" s="1"/>
  <c r="D272" i="2"/>
  <c r="P42" i="5" s="1"/>
  <c r="D288" i="2"/>
  <c r="P58" i="5" s="1"/>
  <c r="D304" i="2"/>
  <c r="C9" i="6" s="1"/>
  <c r="D320" i="2"/>
  <c r="B24" i="6" s="1"/>
  <c r="D336" i="2"/>
  <c r="D15" i="6" s="1"/>
  <c r="D352" i="2"/>
  <c r="D31" i="6" s="1"/>
  <c r="D368" i="2"/>
  <c r="B8" i="7" s="1"/>
  <c r="D384" i="2"/>
  <c r="A29" i="7" s="1"/>
  <c r="D400" i="2"/>
  <c r="B34" i="7" s="1"/>
  <c r="D416" i="2"/>
  <c r="D22" i="7" s="1"/>
  <c r="D432" i="2"/>
  <c r="D38" i="7" s="1"/>
  <c r="D448" i="2"/>
  <c r="E53" i="1" s="1"/>
  <c r="D464" i="2"/>
  <c r="D65" i="1" s="1"/>
  <c r="D480" i="2"/>
  <c r="D496" i="2"/>
  <c r="D62" i="2"/>
  <c r="O5" i="4" s="1"/>
  <c r="D167" i="2"/>
  <c r="A58" i="5" s="1"/>
  <c r="D247" i="2"/>
  <c r="P17" i="5" s="1"/>
  <c r="D327" i="2"/>
  <c r="B34" i="6" s="1"/>
  <c r="D471" i="2"/>
  <c r="A70" i="1" s="1"/>
  <c r="F5" i="3"/>
  <c r="D39" i="2"/>
  <c r="A43" i="1" s="1"/>
  <c r="D114" i="2"/>
  <c r="G38" i="4" s="1"/>
  <c r="D153" i="2"/>
  <c r="AG43" i="4" s="1"/>
  <c r="D201" i="2"/>
  <c r="E31" i="5" s="1"/>
  <c r="D265" i="2"/>
  <c r="P35" i="5" s="1"/>
  <c r="D329" i="2"/>
  <c r="B36" i="6" s="1"/>
  <c r="D425" i="2"/>
  <c r="D31" i="7" s="1"/>
  <c r="D16" i="2"/>
  <c r="A20" i="1" s="1"/>
  <c r="D129" i="2"/>
  <c r="AG19" i="4" s="1"/>
  <c r="D170" i="2"/>
  <c r="B9" i="5" s="1"/>
  <c r="D6" i="2"/>
  <c r="A5" i="1" s="1"/>
  <c r="D41" i="2"/>
  <c r="A45" i="1" s="1"/>
  <c r="D94" i="2"/>
  <c r="G18" i="4" s="1"/>
  <c r="D130" i="2"/>
  <c r="AG20" i="4" s="1"/>
  <c r="D207" i="2"/>
  <c r="E37" i="5" s="1"/>
  <c r="D303" i="2"/>
  <c r="B9" i="6" s="1"/>
  <c r="D32" i="2"/>
  <c r="A36" i="1" s="1"/>
  <c r="D56" i="2"/>
  <c r="D7" i="4" s="1"/>
  <c r="D120" i="2"/>
  <c r="AG10" i="4" s="1"/>
  <c r="D160" i="2"/>
  <c r="D6" i="5" s="1"/>
  <c r="D10" i="2"/>
  <c r="A12" i="1" s="1"/>
  <c r="D22" i="2"/>
  <c r="A26" i="1" s="1"/>
  <c r="D33" i="2"/>
  <c r="A37" i="1" s="1"/>
  <c r="D46" i="2"/>
  <c r="D57" i="2"/>
  <c r="E7" i="4" s="1"/>
  <c r="D71" i="2"/>
  <c r="A37" i="4" s="1"/>
  <c r="D96" i="2"/>
  <c r="G20" i="4" s="1"/>
  <c r="D110" i="2"/>
  <c r="G34" i="4" s="1"/>
  <c r="D121" i="2"/>
  <c r="AG11" i="4" s="1"/>
  <c r="D135" i="2"/>
  <c r="AG25" i="4" s="1"/>
  <c r="D146" i="2"/>
  <c r="AG36" i="4" s="1"/>
  <c r="D161" i="2"/>
  <c r="E6" i="5" s="1"/>
  <c r="D177" i="2"/>
  <c r="B58" i="5" s="1"/>
  <c r="D193" i="2"/>
  <c r="E23" i="5" s="1"/>
  <c r="D209" i="2"/>
  <c r="E39" i="5" s="1"/>
  <c r="D225" i="2"/>
  <c r="E55" i="5" s="1"/>
  <c r="D241" i="2"/>
  <c r="P11" i="5" s="1"/>
  <c r="D257" i="2"/>
  <c r="P27" i="5" s="1"/>
  <c r="D273" i="2"/>
  <c r="P43" i="5" s="1"/>
  <c r="D289" i="2"/>
  <c r="P59" i="5" s="1"/>
  <c r="D305" i="2"/>
  <c r="D9" i="6" s="1"/>
  <c r="D321" i="2"/>
  <c r="B26" i="6" s="1"/>
  <c r="D337" i="2"/>
  <c r="D16" i="6" s="1"/>
  <c r="D353" i="2"/>
  <c r="D32" i="6" s="1"/>
  <c r="D369" i="2"/>
  <c r="C8" i="7" s="1"/>
  <c r="D385" i="2"/>
  <c r="A36" i="7" s="1"/>
  <c r="D401" i="2"/>
  <c r="B35" i="7" s="1"/>
  <c r="D417" i="2"/>
  <c r="D23" i="7" s="1"/>
  <c r="D433" i="2"/>
  <c r="D39" i="7" s="1"/>
  <c r="D449" i="2"/>
  <c r="E54" i="1" s="1"/>
  <c r="D465" i="2"/>
  <c r="D66" i="1" s="1"/>
  <c r="D481" i="2"/>
  <c r="D497" i="2"/>
  <c r="D215" i="2"/>
  <c r="E45" i="5" s="1"/>
  <c r="D11" i="2"/>
  <c r="B9" i="1" s="1"/>
  <c r="D23" i="2"/>
  <c r="A27" i="1" s="1"/>
  <c r="D34" i="2"/>
  <c r="A38" i="1" s="1"/>
  <c r="D47" i="2"/>
  <c r="D58" i="2"/>
  <c r="F7" i="4" s="1"/>
  <c r="D72" i="2"/>
  <c r="A43" i="4" s="1"/>
  <c r="D86" i="2"/>
  <c r="G10" i="4" s="1"/>
  <c r="D97" i="2"/>
  <c r="G21" i="4" s="1"/>
  <c r="D111" i="2"/>
  <c r="G35" i="4" s="1"/>
  <c r="D122" i="2"/>
  <c r="AG12" i="4" s="1"/>
  <c r="D136" i="2"/>
  <c r="AG26" i="4" s="1"/>
  <c r="D150" i="2"/>
  <c r="AG40" i="4" s="1"/>
  <c r="D162" i="2"/>
  <c r="G6" i="5" s="1"/>
  <c r="D194" i="2"/>
  <c r="E24" i="5" s="1"/>
  <c r="D210" i="2"/>
  <c r="E40" i="5" s="1"/>
  <c r="D226" i="2"/>
  <c r="E56" i="5" s="1"/>
  <c r="D242" i="2"/>
  <c r="P12" i="5" s="1"/>
  <c r="D258" i="2"/>
  <c r="P28" i="5" s="1"/>
  <c r="D274" i="2"/>
  <c r="P44" i="5" s="1"/>
  <c r="D290" i="2"/>
  <c r="P60" i="5" s="1"/>
  <c r="D306" i="2"/>
  <c r="E9" i="6" s="1"/>
  <c r="D322" i="2"/>
  <c r="B29" i="6" s="1"/>
  <c r="D338" i="2"/>
  <c r="D17" i="6" s="1"/>
  <c r="D354" i="2"/>
  <c r="D33" i="6" s="1"/>
  <c r="D370" i="2"/>
  <c r="D8" i="7" s="1"/>
  <c r="D386" i="2"/>
  <c r="A42" i="7" s="1"/>
  <c r="D418" i="2"/>
  <c r="D24" i="7" s="1"/>
  <c r="D434" i="2"/>
  <c r="D40" i="7" s="1"/>
  <c r="D450" i="2"/>
  <c r="E55" i="1" s="1"/>
  <c r="D466" i="2"/>
  <c r="D67" i="1" s="1"/>
  <c r="D482" i="2"/>
  <c r="D498" i="2"/>
  <c r="D419" i="2"/>
  <c r="D25" i="7" s="1"/>
  <c r="D427" i="2"/>
  <c r="D33" i="7" s="1"/>
  <c r="D435" i="2"/>
  <c r="D41" i="7" s="1"/>
  <c r="D443" i="2"/>
  <c r="B54" i="1" s="1"/>
  <c r="D451" i="2"/>
  <c r="B58" i="1" s="1"/>
  <c r="D459" i="2"/>
  <c r="E58" i="1" s="1"/>
  <c r="D467" i="2"/>
  <c r="D68" i="1" s="1"/>
  <c r="D475" i="2"/>
  <c r="D483" i="2"/>
  <c r="D491" i="2"/>
  <c r="D499" i="2"/>
  <c r="D59" i="2"/>
  <c r="G7" i="4" s="1"/>
  <c r="D75" i="2"/>
  <c r="C37" i="4" s="1"/>
  <c r="D91" i="2"/>
  <c r="G15" i="4" s="1"/>
  <c r="D107" i="2"/>
  <c r="G31" i="4" s="1"/>
  <c r="D123" i="2"/>
  <c r="AG13" i="4" s="1"/>
  <c r="D139" i="2"/>
  <c r="AG29" i="4" s="1"/>
  <c r="D155" i="2"/>
  <c r="B2" i="5" s="1"/>
  <c r="D171" i="2"/>
  <c r="B17" i="5" s="1"/>
  <c r="D187" i="2"/>
  <c r="E17" i="5" s="1"/>
  <c r="D203" i="2"/>
  <c r="E33" i="5" s="1"/>
  <c r="D219" i="2"/>
  <c r="E49" i="5" s="1"/>
  <c r="D235" i="2"/>
  <c r="E65" i="5" s="1"/>
  <c r="D251" i="2"/>
  <c r="P21" i="5" s="1"/>
  <c r="D267" i="2"/>
  <c r="P37" i="5" s="1"/>
  <c r="D283" i="2"/>
  <c r="P53" i="5" s="1"/>
  <c r="D299" i="2"/>
  <c r="A1" i="6" s="1"/>
  <c r="D315" i="2"/>
  <c r="B10" i="6" s="1"/>
  <c r="D331" i="2"/>
  <c r="D10" i="6" s="1"/>
  <c r="D347" i="2"/>
  <c r="D26" i="6" s="1"/>
  <c r="D363" i="2"/>
  <c r="D42" i="6" s="1"/>
  <c r="D379" i="2"/>
  <c r="X7" i="7" s="1"/>
  <c r="D395" i="2"/>
  <c r="B29" i="7" s="1"/>
  <c r="D411" i="2"/>
  <c r="D17" i="7" s="1"/>
  <c r="D8" i="2"/>
  <c r="A9" i="1" s="1"/>
  <c r="D17" i="2"/>
  <c r="A21" i="1" s="1"/>
  <c r="D27" i="2"/>
  <c r="A31" i="1" s="1"/>
  <c r="D35" i="2"/>
  <c r="A39" i="1" s="1"/>
  <c r="D43" i="2"/>
  <c r="A47" i="1" s="1"/>
  <c r="D52" i="2"/>
  <c r="A3" i="4" s="1"/>
  <c r="D60" i="2"/>
  <c r="I5" i="4" s="1"/>
  <c r="D68" i="2"/>
  <c r="AG7" i="4" s="1"/>
  <c r="D76" i="2"/>
  <c r="C43" i="4" s="1"/>
  <c r="D84" i="2"/>
  <c r="D29" i="4" s="1"/>
  <c r="D92" i="2"/>
  <c r="G16" i="4" s="1"/>
  <c r="D100" i="2"/>
  <c r="G24" i="4" s="1"/>
  <c r="D108" i="2"/>
  <c r="G32" i="4" s="1"/>
  <c r="D116" i="2"/>
  <c r="G40" i="4" s="1"/>
  <c r="D124" i="2"/>
  <c r="AG14" i="4" s="1"/>
  <c r="D132" i="2"/>
  <c r="AG22" i="4" s="1"/>
  <c r="D140" i="2"/>
  <c r="AG30" i="4" s="1"/>
  <c r="D148" i="2"/>
  <c r="AG38" i="4" s="1"/>
  <c r="D156" i="2"/>
  <c r="A3" i="5" s="1"/>
  <c r="D164" i="2"/>
  <c r="N6" i="5" s="1"/>
  <c r="D172" i="2"/>
  <c r="B25" i="5" s="1"/>
  <c r="D180" i="2"/>
  <c r="E10" i="5" s="1"/>
  <c r="D188" i="2"/>
  <c r="E18" i="5" s="1"/>
  <c r="D196" i="2"/>
  <c r="E26" i="5" s="1"/>
  <c r="D204" i="2"/>
  <c r="E34" i="5" s="1"/>
  <c r="D212" i="2"/>
  <c r="E42" i="5" s="1"/>
  <c r="D220" i="2"/>
  <c r="E50" i="5" s="1"/>
  <c r="D228" i="2"/>
  <c r="E58" i="5" s="1"/>
  <c r="D236" i="2"/>
  <c r="E66" i="5" s="1"/>
  <c r="D244" i="2"/>
  <c r="P14" i="5" s="1"/>
  <c r="D252" i="2"/>
  <c r="P22" i="5" s="1"/>
  <c r="D260" i="2"/>
  <c r="P30" i="5" s="1"/>
  <c r="D268" i="2"/>
  <c r="P38" i="5" s="1"/>
  <c r="D276" i="2"/>
  <c r="P46" i="5" s="1"/>
  <c r="D284" i="2"/>
  <c r="P54" i="5" s="1"/>
  <c r="D292" i="2"/>
  <c r="P62" i="5" s="1"/>
  <c r="D300" i="2"/>
  <c r="A2" i="6" s="1"/>
  <c r="D316" i="2"/>
  <c r="B13" i="6" s="1"/>
  <c r="D324" i="2"/>
  <c r="B31" i="6" s="1"/>
  <c r="D332" i="2"/>
  <c r="D11" i="6" s="1"/>
  <c r="D340" i="2"/>
  <c r="D19" i="6" s="1"/>
  <c r="D348" i="2"/>
  <c r="D27" i="6" s="1"/>
  <c r="D356" i="2"/>
  <c r="D35" i="6" s="1"/>
  <c r="D364" i="2"/>
  <c r="D43" i="6" s="1"/>
  <c r="D372" i="2"/>
  <c r="F7" i="7" s="1"/>
  <c r="D380" i="2"/>
  <c r="AB7" i="7" s="1"/>
  <c r="D388" i="2"/>
  <c r="B12" i="7" s="1"/>
  <c r="D396" i="2"/>
  <c r="B30" i="7" s="1"/>
  <c r="D404" i="2"/>
  <c r="D10" i="7" s="1"/>
  <c r="D412" i="2"/>
  <c r="D18" i="7" s="1"/>
  <c r="D420" i="2"/>
  <c r="D26" i="7" s="1"/>
  <c r="D428" i="2"/>
  <c r="D34" i="7" s="1"/>
  <c r="D436" i="2"/>
  <c r="D42" i="7" s="1"/>
  <c r="D444" i="2"/>
  <c r="C55" i="1" s="1"/>
  <c r="D460" i="2"/>
  <c r="E59" i="1" s="1"/>
  <c r="D468" i="2"/>
  <c r="E64" i="1" s="1"/>
  <c r="D476" i="2"/>
  <c r="D484" i="2"/>
  <c r="D492" i="2"/>
  <c r="D500" i="2"/>
  <c r="D51" i="2"/>
  <c r="B2" i="4" s="1"/>
  <c r="D67" i="2"/>
  <c r="AE7" i="4" s="1"/>
  <c r="D99" i="2"/>
  <c r="G23" i="4" s="1"/>
  <c r="D115" i="2"/>
  <c r="G39" i="4" s="1"/>
  <c r="D131" i="2"/>
  <c r="AG21" i="4" s="1"/>
  <c r="D147" i="2"/>
  <c r="AG37" i="4" s="1"/>
  <c r="D163" i="2"/>
  <c r="J6" i="5" s="1"/>
  <c r="D179" i="2"/>
  <c r="E9" i="5" s="1"/>
  <c r="D195" i="2"/>
  <c r="E25" i="5" s="1"/>
  <c r="D211" i="2"/>
  <c r="E41" i="5" s="1"/>
  <c r="D227" i="2"/>
  <c r="E57" i="5" s="1"/>
  <c r="D243" i="2"/>
  <c r="P13" i="5" s="1"/>
  <c r="D259" i="2"/>
  <c r="P29" i="5" s="1"/>
  <c r="D275" i="2"/>
  <c r="P45" i="5" s="1"/>
  <c r="D291" i="2"/>
  <c r="P61" i="5" s="1"/>
  <c r="D307" i="2"/>
  <c r="G6" i="6" s="1"/>
  <c r="D323" i="2"/>
  <c r="B30" i="6" s="1"/>
  <c r="D339" i="2"/>
  <c r="D18" i="6" s="1"/>
  <c r="D355" i="2"/>
  <c r="D34" i="6" s="1"/>
  <c r="D371" i="2"/>
  <c r="E8" i="7" s="1"/>
  <c r="D387" i="2"/>
  <c r="B9" i="7" s="1"/>
  <c r="D403" i="2"/>
  <c r="D9" i="7" s="1"/>
  <c r="D9" i="2"/>
  <c r="A10" i="1" s="1"/>
  <c r="D18" i="2"/>
  <c r="A22" i="1" s="1"/>
  <c r="D28" i="2"/>
  <c r="A32" i="1" s="1"/>
  <c r="D36" i="2"/>
  <c r="A40" i="1" s="1"/>
  <c r="D44" i="2"/>
  <c r="A48" i="1" s="1"/>
  <c r="D53" i="2"/>
  <c r="A7" i="4" s="1"/>
  <c r="D61" i="2"/>
  <c r="K5" i="4" s="1"/>
  <c r="D69" i="2"/>
  <c r="A10" i="4" s="1"/>
  <c r="D93" i="2"/>
  <c r="G17" i="4" s="1"/>
  <c r="D101" i="2"/>
  <c r="G25" i="4" s="1"/>
  <c r="D109" i="2"/>
  <c r="G33" i="4" s="1"/>
  <c r="D117" i="2"/>
  <c r="G41" i="4" s="1"/>
  <c r="D125" i="2"/>
  <c r="AG15" i="4" s="1"/>
  <c r="D133" i="2"/>
  <c r="AG23" i="4" s="1"/>
  <c r="D141" i="2"/>
  <c r="AG31" i="4" s="1"/>
  <c r="D149" i="2"/>
  <c r="AG39" i="4" s="1"/>
  <c r="D157" i="2"/>
  <c r="A6" i="5" s="1"/>
  <c r="D165" i="2"/>
  <c r="P6" i="5" s="1"/>
  <c r="D173" i="2"/>
  <c r="B33" i="5" s="1"/>
  <c r="D181" i="2"/>
  <c r="E11" i="5" s="1"/>
  <c r="D189" i="2"/>
  <c r="E19" i="5" s="1"/>
  <c r="D197" i="2"/>
  <c r="E27" i="5" s="1"/>
  <c r="D205" i="2"/>
  <c r="E35" i="5" s="1"/>
  <c r="D213" i="2"/>
  <c r="E43" i="5" s="1"/>
  <c r="D221" i="2"/>
  <c r="E51" i="5" s="1"/>
  <c r="D229" i="2"/>
  <c r="E59" i="5" s="1"/>
  <c r="D237" i="2"/>
  <c r="E67" i="5" s="1"/>
  <c r="D245" i="2"/>
  <c r="P15" i="5" s="1"/>
  <c r="D253" i="2"/>
  <c r="P23" i="5" s="1"/>
  <c r="D261" i="2"/>
  <c r="P31" i="5" s="1"/>
  <c r="D269" i="2"/>
  <c r="P39" i="5" s="1"/>
  <c r="D277" i="2"/>
  <c r="P47" i="5" s="1"/>
  <c r="D285" i="2"/>
  <c r="P55" i="5" s="1"/>
  <c r="D293" i="2"/>
  <c r="P63" i="5" s="1"/>
  <c r="D301" i="2"/>
  <c r="A3" i="6" s="1"/>
  <c r="D317" i="2"/>
  <c r="B16" i="6" s="1"/>
  <c r="D325" i="2"/>
  <c r="B32" i="6" s="1"/>
  <c r="D333" i="2"/>
  <c r="D12" i="6" s="1"/>
  <c r="D341" i="2"/>
  <c r="D20" i="6" s="1"/>
  <c r="D349" i="2"/>
  <c r="D28" i="6" s="1"/>
  <c r="D357" i="2"/>
  <c r="D36" i="6" s="1"/>
  <c r="D365" i="2"/>
  <c r="A1" i="7" s="1"/>
  <c r="D373" i="2"/>
  <c r="H7" i="7" s="1"/>
  <c r="D381" i="2"/>
  <c r="AF7" i="7" s="1"/>
  <c r="D389" i="2"/>
  <c r="B15" i="7" s="1"/>
  <c r="D397" i="2"/>
  <c r="B31" i="7" s="1"/>
  <c r="D405" i="2"/>
  <c r="D11" i="7" s="1"/>
  <c r="D413" i="2"/>
  <c r="D19" i="7" s="1"/>
  <c r="D421" i="2"/>
  <c r="D27" i="7" s="1"/>
  <c r="D429" i="2"/>
  <c r="D35" i="7" s="1"/>
  <c r="D437" i="2"/>
  <c r="D445" i="2"/>
  <c r="D53" i="1" s="1"/>
  <c r="D461" i="2"/>
  <c r="B64" i="1" s="1"/>
  <c r="D469" i="2"/>
  <c r="E65" i="1" s="1"/>
  <c r="D477" i="2"/>
  <c r="D485" i="2"/>
  <c r="D493" i="2"/>
  <c r="D501" i="2"/>
  <c r="D158" i="2"/>
  <c r="B6" i="5" s="1"/>
  <c r="D174" i="2"/>
  <c r="B41" i="5" s="1"/>
  <c r="D182" i="2"/>
  <c r="E12" i="5" s="1"/>
  <c r="D190" i="2"/>
  <c r="E20" i="5" s="1"/>
  <c r="D198" i="2"/>
  <c r="E28" i="5" s="1"/>
  <c r="D206" i="2"/>
  <c r="E36" i="5" s="1"/>
  <c r="D214" i="2"/>
  <c r="E44" i="5" s="1"/>
  <c r="D222" i="2"/>
  <c r="E52" i="5" s="1"/>
  <c r="D230" i="2"/>
  <c r="E60" i="5" s="1"/>
  <c r="D238" i="2"/>
  <c r="E68" i="5" s="1"/>
  <c r="D246" i="2"/>
  <c r="P16" i="5" s="1"/>
  <c r="D254" i="2"/>
  <c r="P24" i="5" s="1"/>
  <c r="D262" i="2"/>
  <c r="P32" i="5" s="1"/>
  <c r="D270" i="2"/>
  <c r="P40" i="5" s="1"/>
  <c r="D278" i="2"/>
  <c r="P48" i="5" s="1"/>
  <c r="D286" i="2"/>
  <c r="P56" i="5" s="1"/>
  <c r="D294" i="2"/>
  <c r="P64" i="5" s="1"/>
  <c r="D302" i="2"/>
  <c r="A9" i="6" s="1"/>
  <c r="D310" i="2"/>
  <c r="O6" i="6" s="1"/>
  <c r="D318" i="2"/>
  <c r="B19" i="6" s="1"/>
  <c r="D326" i="2"/>
  <c r="B33" i="6" s="1"/>
  <c r="D334" i="2"/>
  <c r="D13" i="6" s="1"/>
  <c r="D342" i="2"/>
  <c r="D21" i="6" s="1"/>
  <c r="D350" i="2"/>
  <c r="D29" i="6" s="1"/>
  <c r="D358" i="2"/>
  <c r="D37" i="6" s="1"/>
  <c r="D366" i="2"/>
  <c r="A2" i="7" s="1"/>
  <c r="D374" i="2"/>
  <c r="L5" i="7" s="1"/>
  <c r="D382" i="2"/>
  <c r="AF8" i="7" s="1"/>
  <c r="D390" i="2"/>
  <c r="B18" i="7" s="1"/>
  <c r="D398" i="2"/>
  <c r="B32" i="7" s="1"/>
  <c r="D406" i="2"/>
  <c r="D12" i="7" s="1"/>
  <c r="D414" i="2"/>
  <c r="D20" i="7" s="1"/>
  <c r="D422" i="2"/>
  <c r="D28" i="7" s="1"/>
  <c r="D430" i="2"/>
  <c r="D36" i="7" s="1"/>
  <c r="D446" i="2"/>
  <c r="D54" i="1" s="1"/>
  <c r="D462" i="2"/>
  <c r="B68" i="1" s="1"/>
  <c r="D470" i="2"/>
  <c r="E68" i="1" s="1"/>
  <c r="D478" i="2"/>
  <c r="D486" i="2"/>
  <c r="D494" i="2"/>
  <c r="D502" i="2"/>
  <c r="D12" i="2"/>
  <c r="A51" i="1" s="1"/>
  <c r="D21" i="2"/>
  <c r="A25" i="1" s="1"/>
  <c r="D48" i="2"/>
  <c r="B8" i="1" s="1"/>
  <c r="A29" i="1" l="1"/>
  <c r="C65" i="1"/>
  <c r="E52" i="1"/>
  <c r="D36" i="4"/>
  <c r="C66" i="1"/>
  <c r="O7" i="6"/>
  <c r="D34" i="4"/>
  <c r="A63" i="1"/>
  <c r="A17" i="5"/>
  <c r="D13" i="4"/>
  <c r="B68" i="5"/>
  <c r="D19" i="4"/>
  <c r="D37" i="4"/>
  <c r="A33" i="5"/>
  <c r="B36" i="7"/>
  <c r="E57" i="1"/>
  <c r="A25" i="5"/>
  <c r="A9" i="5"/>
  <c r="A2" i="5"/>
  <c r="C61" i="1"/>
  <c r="B30" i="4"/>
  <c r="B43" i="4"/>
  <c r="E43" i="4" s="1"/>
  <c r="C68" i="5" s="1"/>
  <c r="B37" i="4"/>
  <c r="B10" i="4"/>
  <c r="B10" i="1"/>
  <c r="C63" i="1"/>
  <c r="C52" i="1"/>
  <c r="C57" i="1"/>
  <c r="D57" i="1"/>
  <c r="D52" i="1"/>
  <c r="D63" i="1"/>
  <c r="D16" i="4"/>
  <c r="D32" i="4"/>
  <c r="A47" i="5"/>
  <c r="A52" i="1"/>
  <c r="A53" i="5"/>
  <c r="D35" i="4"/>
  <c r="B37" i="6"/>
  <c r="D10" i="4"/>
  <c r="S7" i="6"/>
  <c r="E26" i="4" l="1"/>
  <c r="E25" i="7" s="1"/>
  <c r="E10" i="4"/>
  <c r="E10" i="6" s="1"/>
  <c r="E20" i="4"/>
  <c r="E19" i="7" s="1"/>
  <c r="E24" i="4"/>
  <c r="E23" i="7" s="1"/>
  <c r="E42" i="7"/>
  <c r="E28" i="4"/>
  <c r="C54" i="5" s="1"/>
  <c r="E15" i="4"/>
  <c r="C22" i="5" s="1"/>
  <c r="E16" i="4"/>
  <c r="E15" i="7" s="1"/>
  <c r="E27" i="4"/>
  <c r="E27" i="6" s="1"/>
  <c r="E14" i="4"/>
  <c r="E14" i="6" s="1"/>
  <c r="E21" i="4"/>
  <c r="C38" i="5" s="1"/>
  <c r="E18" i="4"/>
  <c r="C30" i="5" s="1"/>
  <c r="E11" i="4"/>
  <c r="E10" i="7" s="1"/>
  <c r="E13" i="4"/>
  <c r="E12" i="7" s="1"/>
  <c r="E12" i="4"/>
  <c r="C14" i="5" s="1"/>
  <c r="E25" i="4"/>
  <c r="C52" i="5" s="1"/>
  <c r="E22" i="4"/>
  <c r="E21" i="7" s="1"/>
  <c r="E17" i="4"/>
  <c r="E43" i="6"/>
  <c r="E19" i="4"/>
  <c r="E18" i="7" s="1"/>
  <c r="E9" i="7"/>
  <c r="E29" i="4"/>
  <c r="E28" i="7" s="1"/>
  <c r="E23" i="4"/>
  <c r="C46" i="5" s="1"/>
  <c r="H5" i="3"/>
  <c r="E37" i="4"/>
  <c r="E37" i="6" s="1"/>
  <c r="E42" i="4"/>
  <c r="C67" i="5" s="1"/>
  <c r="E40" i="4"/>
  <c r="C65" i="5" s="1"/>
  <c r="E41" i="4"/>
  <c r="C66" i="5" s="1"/>
  <c r="E38" i="4"/>
  <c r="C63" i="5" s="1"/>
  <c r="E32" i="4"/>
  <c r="E31" i="7" s="1"/>
  <c r="E36" i="4"/>
  <c r="E36" i="6" s="1"/>
  <c r="E31" i="4"/>
  <c r="E31" i="6" s="1"/>
  <c r="E33" i="4"/>
  <c r="E33" i="6" s="1"/>
  <c r="E30" i="4"/>
  <c r="E29" i="7" s="1"/>
  <c r="E35" i="4"/>
  <c r="E35" i="6" s="1"/>
  <c r="E34" i="4"/>
  <c r="E33" i="7" s="1"/>
  <c r="E20" i="6" l="1"/>
  <c r="E29" i="6"/>
  <c r="E13" i="6"/>
  <c r="E26" i="6"/>
  <c r="E11" i="6"/>
  <c r="E27" i="7"/>
  <c r="E21" i="6"/>
  <c r="E28" i="6"/>
  <c r="E38" i="6"/>
  <c r="E16" i="6"/>
  <c r="E26" i="7"/>
  <c r="E40" i="7"/>
  <c r="E32" i="7"/>
  <c r="E23" i="6"/>
  <c r="E22" i="7"/>
  <c r="E34" i="6"/>
  <c r="E36" i="7"/>
  <c r="E42" i="6"/>
  <c r="C21" i="5"/>
  <c r="C17" i="5"/>
  <c r="C18" i="5"/>
  <c r="C19" i="5"/>
  <c r="C20" i="5"/>
  <c r="C15" i="5"/>
  <c r="C16" i="5"/>
  <c r="E30" i="7"/>
  <c r="E32" i="6"/>
  <c r="E19" i="6"/>
  <c r="E12" i="6"/>
  <c r="E41" i="6"/>
  <c r="E34" i="7"/>
  <c r="E41" i="7"/>
  <c r="E20" i="7"/>
  <c r="E30" i="6"/>
  <c r="E24" i="7"/>
  <c r="C49" i="5"/>
  <c r="C47" i="5"/>
  <c r="C51" i="5"/>
  <c r="C48" i="5"/>
  <c r="C50" i="5"/>
  <c r="E35" i="7"/>
  <c r="C34" i="5"/>
  <c r="C36" i="5"/>
  <c r="C37" i="5"/>
  <c r="C35" i="5"/>
  <c r="C33" i="5"/>
  <c r="C31" i="5"/>
  <c r="C32" i="5"/>
  <c r="E40" i="6"/>
  <c r="E37" i="7"/>
  <c r="C24" i="5"/>
  <c r="C23" i="5"/>
  <c r="E18" i="6"/>
  <c r="E25" i="6"/>
  <c r="C40" i="5"/>
  <c r="C39" i="5"/>
  <c r="C61" i="5"/>
  <c r="C60" i="5"/>
  <c r="C59" i="5"/>
  <c r="C58" i="5"/>
  <c r="C44" i="5"/>
  <c r="C45" i="5"/>
  <c r="C41" i="5"/>
  <c r="C42" i="5"/>
  <c r="C43" i="5"/>
  <c r="E15" i="6"/>
  <c r="E11" i="7"/>
  <c r="E24" i="6"/>
  <c r="E14" i="7"/>
  <c r="C12" i="5"/>
  <c r="C13" i="5"/>
  <c r="C10" i="5"/>
  <c r="C11" i="5"/>
  <c r="C9" i="5"/>
  <c r="C62" i="5"/>
  <c r="E39" i="4"/>
  <c r="E39" i="7"/>
  <c r="E17" i="6"/>
  <c r="C55" i="5"/>
  <c r="C56" i="5"/>
  <c r="C57" i="5"/>
  <c r="E17" i="7"/>
  <c r="E22" i="6"/>
  <c r="E16" i="7"/>
  <c r="C28" i="5"/>
  <c r="C26" i="5"/>
  <c r="C29" i="5"/>
  <c r="C25" i="5"/>
  <c r="C27" i="5"/>
  <c r="E13" i="7"/>
  <c r="C53" i="5"/>
  <c r="C64" i="5" l="1"/>
  <c r="E39" i="6"/>
  <c r="E38" i="7"/>
</calcChain>
</file>

<file path=xl/sharedStrings.xml><?xml version="1.0" encoding="utf-8"?>
<sst xmlns="http://schemas.openxmlformats.org/spreadsheetml/2006/main" count="2329" uniqueCount="1485">
  <si>
    <t>SL No</t>
  </si>
  <si>
    <t>Sheet Name</t>
  </si>
  <si>
    <t>Name to Display</t>
  </si>
  <si>
    <t>English</t>
  </si>
  <si>
    <t>French</t>
  </si>
  <si>
    <t>Spanish</t>
  </si>
  <si>
    <t>CoverSheet_Instructions</t>
  </si>
  <si>
    <t>Date published:</t>
  </si>
  <si>
    <t>Programmatic Gap Tables</t>
  </si>
  <si>
    <t xml:space="preserve">To complete this cover sheet, select from the drop-down lists for Applicant and Applicant type. </t>
  </si>
  <si>
    <t>Applicant</t>
  </si>
  <si>
    <t>Component</t>
  </si>
  <si>
    <t>Applicant type</t>
  </si>
  <si>
    <t>English: Choose the language (line B14)</t>
  </si>
  <si>
    <t>Español: Seleccione el idioma (fila B14)</t>
  </si>
  <si>
    <t>Language</t>
  </si>
  <si>
    <t>Programmatic gap table completion is required for Applicants from all High Impact (HI) and Core portfolios. For Focused portfolios, completion is optional and under the guidance of Global Fund Country Teams.</t>
  </si>
  <si>
    <t>The HIV Programmatic Gap Table estimates the gaps for selected indicators of four priority modules of the Modular Framework: HIV Prevention, Differentiated HIV Testing Services, Treatment, Care and Support and TB/HIV.</t>
  </si>
  <si>
    <t>Section A. Data Entry Tabs.</t>
  </si>
  <si>
    <t>Data Entry Tab 1 (numerators)</t>
  </si>
  <si>
    <t>Purpose: To select priority modules and indicators and input data for the numerator of selected indicators. All cells for data entry are highlighted in yellow.</t>
  </si>
  <si>
    <t>Specify the baseline year in cell I8 and years for the implementation period in cells K8, M8 and N8. These years will automatically apply to all tabs based on your input.</t>
  </si>
  <si>
    <t>Complete the comment box. Provide explanatory comments for baseline and target assumptions, including the rationale for the target splits and the source of assumptions when a costed NSP is not available.</t>
  </si>
  <si>
    <t>Once the data entry for selected priority modules and indicators is complete, proceed to complete Data Entry Tab 2.</t>
  </si>
  <si>
    <t>Data Entry Tab 2 (denominators and estimates)</t>
  </si>
  <si>
    <t>Purpose: To input the data corresponding to estimates and/or denominators of selected indicators. All the cells for data entry are highlighted in yellow.</t>
  </si>
  <si>
    <t>Selected indicators in Data Entry Tab 1 will automatically be selected for completion in Data Entry Tab 2 (Column C).</t>
  </si>
  <si>
    <t>Input country estimates or denominators for baselines and targets of selected indicators. Additional specific guidance is provided in the same tab.</t>
  </si>
  <si>
    <t>Section B. HIV gaps summary</t>
  </si>
  <si>
    <t>Purpose: To present the automated calculation of gaps for the selected indicators. The programmatic gap is estimated using data provided by Applicants in Data Entry Tabs 1 and 2.</t>
  </si>
  <si>
    <t>Section C. Summary of covered HIV targets and contributions by all sources</t>
  </si>
  <si>
    <t>Purpose: To present the automated calculations of the contributions to covered targets by available funding sources. Targets covered by all sources and contributions (i.e., Domestic, Global Fund and other external donors) are calculated using data provided by the Applicant in Data Entry Tabs 1 and 2.</t>
  </si>
  <si>
    <t>Consider the proportion of national targets covered by contributions from all sources and identified gaps when considering aspects concerning ambition, sustainability and transition in the funding request narrative.</t>
  </si>
  <si>
    <t>Yes</t>
  </si>
  <si>
    <t>No</t>
  </si>
  <si>
    <t>Please select</t>
  </si>
  <si>
    <t>Section_A_HIV_Numerator_Tab_1</t>
  </si>
  <si>
    <t>HIV Data Entry Tab 1. Numerators entry tab.</t>
  </si>
  <si>
    <t xml:space="preserve">Highlighted </t>
  </si>
  <si>
    <t>cells to be completed by applicants using country data</t>
  </si>
  <si>
    <t>* For the selection of the priority modules to complete, please refer to the instructions. Priority modules and/or indicators not selected do not require completion by the Applicant.</t>
  </si>
  <si>
    <t>Priority module</t>
  </si>
  <si>
    <t>Module selection*</t>
  </si>
  <si>
    <t>Requirement</t>
  </si>
  <si>
    <t>Population</t>
  </si>
  <si>
    <t>Indicator selection*</t>
  </si>
  <si>
    <t>Indicator code</t>
  </si>
  <si>
    <t>Numerators (elementary indicators)</t>
  </si>
  <si>
    <t>Baseline</t>
  </si>
  <si>
    <t>Country (National Strategic Plan) targets</t>
  </si>
  <si>
    <t>Share of country targets by sources</t>
  </si>
  <si>
    <t>Domestic resources</t>
  </si>
  <si>
    <t>Global Fund allocation</t>
  </si>
  <si>
    <t>Targets not covered by any source</t>
  </si>
  <si>
    <t>Comments &amp; assumptions
Please explain assumptions and sources as applicable</t>
  </si>
  <si>
    <t>Additional guidance on the assumptions for the split of the targets by sources</t>
  </si>
  <si>
    <t>HIV prevention</t>
  </si>
  <si>
    <t>Differentiated HIV testing services</t>
  </si>
  <si>
    <t>Treatment care and support</t>
  </si>
  <si>
    <t>TB/HIV</t>
  </si>
  <si>
    <t>HIV</t>
  </si>
  <si>
    <t>ApplicantType</t>
  </si>
  <si>
    <t>CCM</t>
  </si>
  <si>
    <t>Non-CCM</t>
  </si>
  <si>
    <t>IndicatorPicklist</t>
  </si>
  <si>
    <t>Final Translated</t>
  </si>
  <si>
    <t>Targets covered</t>
  </si>
  <si>
    <t xml:space="preserve">GF contribution </t>
  </si>
  <si>
    <t>Full cycle</t>
  </si>
  <si>
    <t>Men who have sex with men</t>
  </si>
  <si>
    <t>KP-1a</t>
  </si>
  <si>
    <t>Number of men who have sex with men who have received a defined package of HIV prevention services</t>
  </si>
  <si>
    <t>KP-6a</t>
  </si>
  <si>
    <t>Number of MSM who received any PrEP product at least once during the reporting period</t>
  </si>
  <si>
    <t>Male condoms required for country target (prevention packages coverage for MSM)</t>
  </si>
  <si>
    <t xml:space="preserve">Assumptions for the quantification of male condoms required for the country target are expected to be aligned with the operational guidance for the delivery of prevention packages for the key population. </t>
  </si>
  <si>
    <t>Trans and gender-diverse people</t>
  </si>
  <si>
    <t>KP-1b</t>
  </si>
  <si>
    <t>Number of trans and gender-diverse people who have received a defined package of HIV prevention services</t>
  </si>
  <si>
    <t>KP-6b</t>
  </si>
  <si>
    <t>Number of  trans and gender-diverse people who received any PrEP product at least once during the reporting period</t>
  </si>
  <si>
    <t>Male condoms required for country target (prevention packages coverage for trans and gender-diverse people).</t>
  </si>
  <si>
    <t>Sex workers</t>
  </si>
  <si>
    <t>KP-1c</t>
  </si>
  <si>
    <t>Number of sex workers who have received a defined package of HIV prevention services</t>
  </si>
  <si>
    <t>KP-6c</t>
  </si>
  <si>
    <t>Number of SW who received any PrEP product at least once during the reporting period</t>
  </si>
  <si>
    <t xml:space="preserve">Male condoms required for country target (prevention packages coverage for SW) </t>
  </si>
  <si>
    <t>People who inject drugs</t>
  </si>
  <si>
    <t>KP-1d</t>
  </si>
  <si>
    <t>Number of people who inject drugs who have received a defined package of HIV prevention services</t>
  </si>
  <si>
    <t>KP-6d</t>
  </si>
  <si>
    <t>Number of PWID who received any PrEP product at least once during the reporting period</t>
  </si>
  <si>
    <t xml:space="preserve">Male condoms required for country target (prevention packages coverage for PWID) </t>
  </si>
  <si>
    <t>People in prisons</t>
  </si>
  <si>
    <t>KP-1f</t>
  </si>
  <si>
    <t>Number of people in prisons who have received a defined package of HIV prevention services</t>
  </si>
  <si>
    <t xml:space="preserve">Male condoms required for country target (prevention packages coverage for PIP) </t>
  </si>
  <si>
    <t>Other vulnerable populations</t>
  </si>
  <si>
    <t>KP-1e</t>
  </si>
  <si>
    <t>Number of other vulnerable populations who have received a defined package of HIV prevention services</t>
  </si>
  <si>
    <t xml:space="preserve">Male condoms required for country target (prevention packages coverage for OVP) </t>
  </si>
  <si>
    <t>Adolescent girls and young women</t>
  </si>
  <si>
    <t>YP-2</t>
  </si>
  <si>
    <t>Number of high-risk AGYW who have received a defined package of HIV prevention services</t>
  </si>
  <si>
    <t>YP-4</t>
  </si>
  <si>
    <t>Number of high-risk AGYW who received any PrEP product at least once during the reporting period</t>
  </si>
  <si>
    <t xml:space="preserve">Male condoms required for country target (prevention packages coverage for AGYW) </t>
  </si>
  <si>
    <t>Key populations (PrEP)</t>
  </si>
  <si>
    <t>KP-6e</t>
  </si>
  <si>
    <t>Number of people who received any PrEP product at least once during the reporting period</t>
  </si>
  <si>
    <t>Select the indicator for at least 2 of the key populations prioritized in the funding request.</t>
  </si>
  <si>
    <t>HTS-3a</t>
  </si>
  <si>
    <t>Number of men who have sex with men who have received an HIV test during the reporting period</t>
  </si>
  <si>
    <t>HTS-3b</t>
  </si>
  <si>
    <t>Number of trans and gender-diverse people who have received an HIV test during the reporting period</t>
  </si>
  <si>
    <t>HTS-3c</t>
  </si>
  <si>
    <t>Number of sex workers who have received an HIV test during the reporting period</t>
  </si>
  <si>
    <t>HTS-3d</t>
  </si>
  <si>
    <t>HTS-3f</t>
  </si>
  <si>
    <t>Number of people in prisons who have received an HIV test during the reporting period</t>
  </si>
  <si>
    <t>HTS-3e</t>
  </si>
  <si>
    <t>Number of other vulnerable populations who have received an HIV test during the reporting period</t>
  </si>
  <si>
    <t>HTS-2</t>
  </si>
  <si>
    <t>Number of AGYW who have received an HIV test during the reporting period</t>
  </si>
  <si>
    <t xml:space="preserve">Select the indicators related to interventions included in the funding request </t>
  </si>
  <si>
    <t>People living with HIV</t>
  </si>
  <si>
    <t>TCS-1b</t>
  </si>
  <si>
    <t>Number of adults (15 and above) on ART at the end of the reporting period</t>
  </si>
  <si>
    <t>TCS-1c</t>
  </si>
  <si>
    <t>Number of children (under 15) on ART at the end of the reporting period</t>
  </si>
  <si>
    <t>TCS-1.1</t>
  </si>
  <si>
    <t xml:space="preserve">Total number of people (adults and children) living with HIV on ART at the end of the reporting period) </t>
  </si>
  <si>
    <t>TCS-10</t>
  </si>
  <si>
    <t>Number of HIV-positive pregnant women on ART at the end of the period</t>
  </si>
  <si>
    <t>TCS-12</t>
  </si>
  <si>
    <t>TCS-13</t>
  </si>
  <si>
    <t>Number of people with AHD who receive the relevant diagnostic test (CrAg testing and Urinary TB LAM and/or TB molecular test) during the reporting period</t>
  </si>
  <si>
    <t xml:space="preserve">Select the indicator if the intervention is included in funding request </t>
  </si>
  <si>
    <t>TB/HIV-4.1a</t>
  </si>
  <si>
    <t>Number of people newly enrolled on antiretroviral therapy during the reporting period who also started TB preventive treatment during the reporting period</t>
  </si>
  <si>
    <t>Select the HIV Prevention Indicators (i.e., prevention packages, condoms and PrEP) for at least 2 of the key populations prioritized in the funding request.
AGYW priority countries: select the 3 HIV prevention indicators for AGYW also.</t>
  </si>
  <si>
    <t>Number of people who inject drugs who have received an HIV test during the eporting period</t>
  </si>
  <si>
    <t>Section_A_HIV_Denominator_Tab_2</t>
  </si>
  <si>
    <t>HIV Data Entry Tab 2. Denominators and estimates entry tab.</t>
  </si>
  <si>
    <t xml:space="preserve">Cells to be completed by applicants </t>
  </si>
  <si>
    <t>*Prepopulated from Data Entry tab 1. If the indicator is not selected,data entry is not required.</t>
  </si>
  <si>
    <t>Module</t>
  </si>
  <si>
    <t>Need (denominators or estimates)</t>
  </si>
  <si>
    <t>Estimates for the implementation period</t>
  </si>
  <si>
    <t>Additional guidance</t>
  </si>
  <si>
    <t>HIV Prevention and Differentiated HIV testing services</t>
  </si>
  <si>
    <t>KP-1a/ HTS-3a</t>
  </si>
  <si>
    <t>Population (MSM) size estimate in KP-specific program areas</t>
  </si>
  <si>
    <t>Follow Global Fund Indicator Guidance Sheet instructions for more details about the denominator of this indicator. If national estimates are available, countries may use them for the programmatic gap analysis. Population size estimates in key population-specific areas refers to areas where key population programs are expected to be available and prioritized within the National Strategic Plan (NSP). When targeted geographic areas are included, please specify in the comment box.</t>
  </si>
  <si>
    <t>KP-1a/ HTS-3a/ KP-6a</t>
  </si>
  <si>
    <t>Estimated HIV prevalence among MSM</t>
  </si>
  <si>
    <t>Provide the latest available estimated HIV prevalence for this key population in baseline. Specify the year of availability of the estimate datasource (i.e., IBBS, though it may differ from the year specified for the baseline column). The latest available HIV prevalence provided by the Applicant will be automatically used for the estimation of the years in the implementation period. However, Applicants can overwrite the value for future years within the implementation period providing assumptions for the projected trend.</t>
  </si>
  <si>
    <t>% of MSM who know their HIV positive status</t>
  </si>
  <si>
    <t>If this information is available it will be used to adjust the denominator for selected indicators. If the information is not available, of limited representativeness or of poor quality, the denominator for the indicator will remain based on the population size estimate in key population-specific program areas. Provide the latest available estimated proportion of this key population living with HIV who know their HIV-positive status. Specify the datasource and year in the comment box. The latest available proportion (baseline) will be automatically used for the years in the implementation period. However, Applicants can overwrite the value for future years within the implementation period, providing the assumptions for the projected trend.</t>
  </si>
  <si>
    <t>MSM who know their HIV positive status</t>
  </si>
  <si>
    <t xml:space="preserve">If information is provided, this will be automatically calculated based on the proportion of this key population living with HIV that know their HIV-positive status among those estimated to be living with HIV for this key population. </t>
  </si>
  <si>
    <t>Estimated number of MSM in need of HIV prevention and testing services</t>
  </si>
  <si>
    <t>Corresponds to the population size estimate of the key population, excluding those who know their status.</t>
  </si>
  <si>
    <t>Total male condoms needed for MSM (C-NET)</t>
  </si>
  <si>
    <t>% of HIV negative MSM estimated to use other prevention methods than PrEP</t>
  </si>
  <si>
    <t>Countries can use the latest available estimated proportion of the key population who consistently reported use of a condom at last sexual intercourse as a proxy for those who use other prevention methods than PrEP. Otherwise, please specify in the comments what other indicators were used as proxy. The proxy indicator is accepted for the estimation of the population that might benefit from PrEP.</t>
  </si>
  <si>
    <t>Number of MSM who might benefit from PrEP</t>
  </si>
  <si>
    <t>Corresponds to the estimated HIV-negative key population that is not using other prevention methods consistently.</t>
  </si>
  <si>
    <t>KP-1b/ HTS-3b</t>
  </si>
  <si>
    <t>Population (trans and gender-diverse people) size estimate in KP-specific program areas</t>
  </si>
  <si>
    <t>Follow Global Fund Indicator Guidance Sheet instructions for more details about the denominator of this indicator. If national estimates are available, countries may use them for the programmatic gap analysis. Population size estimates in key population-specific areas refers to areas where key population programs are expected to be available and prioritized within the NSP. When targeted geographic areas are included, please specify in the comment box.</t>
  </si>
  <si>
    <t>KP-1b/ HTS-3b/KP-6b</t>
  </si>
  <si>
    <t>Estimated HIV prevalence among trans and gender-diverse people.</t>
  </si>
  <si>
    <t>% of trans and gender-diverse people who know their HIV positive status</t>
  </si>
  <si>
    <t>Trans and gender-diverse people who know their HIV positive status</t>
  </si>
  <si>
    <t>Estimated number of trans and gender-diverse people in need of HIV prevention and testing services</t>
  </si>
  <si>
    <t>Total male condoms needed (C-NET) for trans and gender-diverse people.</t>
  </si>
  <si>
    <t>% of HIV negative trans and gender-diverse people estimated to use other prevention methods than PrEP</t>
  </si>
  <si>
    <t>Number of trans and gender-diverse people who might benefit from PrEP</t>
  </si>
  <si>
    <t>KP-1c/ HTS-3c</t>
  </si>
  <si>
    <t>Population (SW) size estimate in KP-specific program areas</t>
  </si>
  <si>
    <t>KP-1c/HTS-3c/ KP-6c</t>
  </si>
  <si>
    <t>Estimated HIV prevalence among SW</t>
  </si>
  <si>
    <t>% of SW who know their HIV positive status</t>
  </si>
  <si>
    <t>If this information is available it will be used to adjust the denominator for selected indicators. If the information is not available, of limited representativeness or of poor quality, the denominator for the indicator will remain based on the population size estimate in KP-specific program areas. Provide the latest available estimated proportion of this key population living with HIV who know their HIV-positive status. Specify the datasource and year in the comment box. The latest available proportion (baseline) will be automatically used for the years in the implementation period. However, Applicants can overwrite the value for future years within the implementation period, providing the assumptions for the projected trend.</t>
  </si>
  <si>
    <t>SW who know their HIV positive status</t>
  </si>
  <si>
    <t>Estimated number of  SW in need of HIV prevention and testing services</t>
  </si>
  <si>
    <t>Total male condoms needed (C-NET) for SW</t>
  </si>
  <si>
    <t>% of HIV negative SW estimated to use other prevention methods than PrEP</t>
  </si>
  <si>
    <t>Number of SW who might benefit from PrEP</t>
  </si>
  <si>
    <t>KP-1d/ HTS-3d</t>
  </si>
  <si>
    <t>Population (PWID) size estimate in KP-specific program areas</t>
  </si>
  <si>
    <t>Follow Global Fund Indicator Guidance Sheets instructions for more details about the denominator of this indicator. If national estimates are available, countries may use them for the programmatic gap analysis. Population size estimates in KP-specific areas refers to areas where KP programs are expected to be available and prioritized within the NSP. When targeted geographic areas are included, please specify in the comment box.</t>
  </si>
  <si>
    <t>KP-1d/ HTS-3d/ KP-6d</t>
  </si>
  <si>
    <t>Estimated HIV prevalence among PWID</t>
  </si>
  <si>
    <t>% of PWID who know their HIV positive status</t>
  </si>
  <si>
    <t>PWID who know their HIV positive status</t>
  </si>
  <si>
    <t>Estimated number of PWID in need of HIV prevention and testing services</t>
  </si>
  <si>
    <t>Total male condoms needed (C-NET) for PWID</t>
  </si>
  <si>
    <t>% of HIV negative PWID estimated to use other prevention methods than PrEP</t>
  </si>
  <si>
    <t>Countries can use the latest available estimated proportion of the key population who consistently reported use of a condom at last sexual intercourse and sterile needles and syringes as a proxy for those who use other prevention methods than PrEP. Otherwise, please specify in the comments what other indicators were used as proxy. The proxy indicator is accepted for the estimation of the population that might benefit from PrEP.</t>
  </si>
  <si>
    <t>Number of PWID who might benefit from PrEP</t>
  </si>
  <si>
    <t>Corresponds to the estimated HIV-negative key population who are not using other prevention methods consistently.</t>
  </si>
  <si>
    <t>KP-1f/ HTS-3f</t>
  </si>
  <si>
    <t xml:space="preserve">Population (PIP) size </t>
  </si>
  <si>
    <t>Follow Global Fund Indicator Guidance Sheet instructions for more details about the denominator of this indicator. Specify data source and assumptions (geographic area, number of prisons, etc.) that support the size of the population in prisons.</t>
  </si>
  <si>
    <t>Estimated HIV prevalence among PIP</t>
  </si>
  <si>
    <t>% of PIP who know their HIV positive status</t>
  </si>
  <si>
    <t>PIP who know their HIV positive status</t>
  </si>
  <si>
    <t>Estimated number of PIP in need of HIV prevention and testing services</t>
  </si>
  <si>
    <t>Total male condoms needed (C-NET) for PIP</t>
  </si>
  <si>
    <t>KP-1e/ HTS-3e</t>
  </si>
  <si>
    <t>Population (OVP) size estimate in KP-specific program areas</t>
  </si>
  <si>
    <t>Follow Global Fund Indicator Guidance Sheet instructions for more details about the denominator of this indicator. Specify the "Other Vulnerable Population(s)" included for this indicator. If national estimates are available, countries may use them. Population size estimates in key population-specific areas refers to areas where key population programs are expected to be available and prioritized within the National Strategic Plan.</t>
  </si>
  <si>
    <t>Estimated HIV prevalence among OVP</t>
  </si>
  <si>
    <t>Provide the latest available estimated HIV prevalence for this key population in baseline. Specify the year of availability of the estimate datasource (i.e., IBBS, though it may differ from the year specified for the Baseline column). The latest available HIV prevalence provided by the Applicant will be automatically used for the estimation of the years in the implementation period. However, Applicants can overwrite the value for future years within the implementation period providing assumptions for the projected trend.</t>
  </si>
  <si>
    <t>% of OVP who know their HIV positive status</t>
  </si>
  <si>
    <t>If this information is available it will be used to adjust the denominator for selected indicators. If the information is not available, of limited representativeness or of poor quality, the denominator for the indicator will remain based on the population size estimate in key population-specific program areas. Provide the latest available estimated proportion of this key population living with HIV that knows their HIV-positive status. Specify the data source and year in the comment box. The latest available proportion (baseline) will be automatically used for the years in the implementation period. However, Applicants can overwrite the value for future years within the implementation period, providing the assumptions for the projected trend.</t>
  </si>
  <si>
    <t>OVP who know their HIV positive status</t>
  </si>
  <si>
    <t>Estimated number of OVP in need of HIV prevention and testing services</t>
  </si>
  <si>
    <t>Total male condoms needed for OVP (C-NET)</t>
  </si>
  <si>
    <t>YP-2/ HTS-2</t>
  </si>
  <si>
    <t xml:space="preserve">Estimated number of sexually active high-risk AGYW 15-24 in program areas with moderate and high incidence </t>
  </si>
  <si>
    <t>Total male condoms needed for high-risk AGYW (C-NET)</t>
  </si>
  <si>
    <t xml:space="preserve">% of HIV negative high-risk AGYW estimated to use other prevention methods than PrEP </t>
  </si>
  <si>
    <t>Number of high-risk AGYW who might benefit from PrEP</t>
  </si>
  <si>
    <t>HIV Prevention</t>
  </si>
  <si>
    <t xml:space="preserve">Estimated number of people in program areas </t>
  </si>
  <si>
    <t>Applicants should specify in the comment box which other key and vulnerable populations are included. When multiple key and vulnerable populations without standard indicators are prioritized under this indicator, the data can be aggregated to complete the required fields, while disaggregated data can be provided in the comment box. If national estimates are available, countries may use them for the programmatic gap analysis. Population size estimates in key population-specific areas refers to areas where key population programs are expected to be available and prioritized within the National Strategic Plan. When targeted geographic areas are included, please specify in the comment box.</t>
  </si>
  <si>
    <t>Estimated HIV prevalence among people in program areas</t>
  </si>
  <si>
    <t>Provide the latest available estimated HIV prevalence for this key population in baseline. Specify the year of availability of the estimate data source (i.e., IBBS, though it may differ from the year specified for the Baseline column). The latest available HIV prevalence provided by the Applicant will be automatically used for the estimation of the years in the implementation period. However, Applicants can overwrite the value for future years within the implementation period providing assumptions for the projected trend.</t>
  </si>
  <si>
    <t>% of HIV negative people estimated to use other prevention methods than PrEP</t>
  </si>
  <si>
    <t>Number of people who might benefit from PrEP</t>
  </si>
  <si>
    <t>Treatment, care and support</t>
  </si>
  <si>
    <t>Estimated number of adults (15 and above) living with HIV</t>
  </si>
  <si>
    <t>Follow Global Fund Indicator Guidance Sheet instructions for details about this indicator denominator.</t>
  </si>
  <si>
    <t>Estimated number of children (under 15) living with HIV</t>
  </si>
  <si>
    <t>Estimated number of people (Adults and children) living with HIV</t>
  </si>
  <si>
    <t>Estimated number of HIV-positive pregnant women</t>
  </si>
  <si>
    <t xml:space="preserve">Number of people diagnosed with AHD </t>
  </si>
  <si>
    <t>TB/HIV 4.1a</t>
  </si>
  <si>
    <t>Number of people newly enrolled on ART during the reporting period.</t>
  </si>
  <si>
    <t>Estimated number of high-risk AGYW 15-24 with non-regular partners in program areas with high incidence (already excludes AGYW living with HIV)</t>
  </si>
  <si>
    <t>Use the SHIPP Tool: https://hivtools.unaids.org/shipp/ . Go to the PSE F15-24 tab and select your country under column A. Then add the following to come to the population size estimate for the package: (1) PSE YWKP (add numbers in column K) + (2) PSE AGYW that have sex in moderate- and high-incidence districts (select moderate- and high-incidence districts and add numbers in columns I and J).</t>
  </si>
  <si>
    <t>Use the SHIPP Tool. https://hivtools.unaids.org/shipp/ . More info is needed here: Go to the PSE F15-24 tab and select your country under column A. Then add the following to come to the PSE for PrEP:  (1) PSE YWKP (add numbers in column K) + (2) PSE AGYW with HIV-negative partners in high-incidence districts (select high-incidence districts and add numbers in column J). This estimation already excludes AGYW living with HIV.</t>
  </si>
  <si>
    <t>A proxy for this estimate can be the latest available estimated proportion of AGYW who consistently use condoms with non-regular partners (from the latest DHS). (Note that YWKP might have higher condom use, but since the population size estimate is small, we accept this error in order to keep it simple.)</t>
  </si>
  <si>
    <t>Summary of Programmatic Gaps</t>
  </si>
  <si>
    <t>*Prepopulated from Data Entry Tab 1. If the indicator is not selected, data entry is not required.</t>
  </si>
  <si>
    <t>Gap to country target</t>
  </si>
  <si>
    <t>Gap to global target**</t>
  </si>
  <si>
    <t>Absolute gap</t>
  </si>
  <si>
    <t>Gap in %</t>
  </si>
  <si>
    <t>Indicator Selection*</t>
  </si>
  <si>
    <t>Male condoms for MSM</t>
  </si>
  <si>
    <t>Number of trans and gender-diverse people who received any PrEP product at least once during the reporting period</t>
  </si>
  <si>
    <t>Male condoms for trans and gender-diverse people</t>
  </si>
  <si>
    <t>Male condoms for SW</t>
  </si>
  <si>
    <t>Male condoms for PWID</t>
  </si>
  <si>
    <t>Male condoms for PIP</t>
  </si>
  <si>
    <t>Male condoms for OVP</t>
  </si>
  <si>
    <t>Male condoms for high-risk AGYW</t>
  </si>
  <si>
    <t>Number of people who inject drugs who have received an HIV test during the reporting period</t>
  </si>
  <si>
    <t>Number of high-risk AGYW who have received an HIV test during the reporting period</t>
  </si>
  <si>
    <t xml:space="preserve">Summary of covered country targets and contributions by all sources </t>
  </si>
  <si>
    <t>*Prepopulated from Data Entry tab 1. If the indicator is not selected, data entry is not required.</t>
  </si>
  <si>
    <t>Targets covered by all sources</t>
  </si>
  <si>
    <t>Contributions to targets by all sources</t>
  </si>
  <si>
    <t>Coverage target</t>
  </si>
  <si>
    <t>Percentage of country target covered</t>
  </si>
  <si>
    <t>Global Fund allocation: total contribution by module</t>
  </si>
  <si>
    <t>Coverage indicator</t>
  </si>
  <si>
    <t>Full Cycle</t>
  </si>
  <si>
    <t>Percentage of men who have sex with men (MSM) reached with HIV prevention programs - defined package of services</t>
  </si>
  <si>
    <t>Percentage of trans and gender-diverse people reached with HIV prevention programs - defined package of services</t>
  </si>
  <si>
    <t>Male condoms for trans and gender-diverse people.</t>
  </si>
  <si>
    <t>Percentage of sex workers reached with HIV prevention programs - defined package of services</t>
  </si>
  <si>
    <t>Percentage of people who inject drugs reached with HIV prevention programs - defined package of services</t>
  </si>
  <si>
    <t>Percentage of people in prisons reached with HIV prevention programs - defined package of services</t>
  </si>
  <si>
    <t>Percentage of other vulnerable populations reached with HIV prevention programs - defined package of services</t>
  </si>
  <si>
    <t>Percentage of high-risk AGYW reached with HIV prevention programs - defined package of services</t>
  </si>
  <si>
    <t>Percentage of men who have sex with men (MSM) that have received an HIV test during the reporting period in KP-specific programs and know their results</t>
  </si>
  <si>
    <t>Percentage of trans and gender-diverse people that have received an HIV test during the reporting period in KP-specific programs and know their results</t>
  </si>
  <si>
    <t>Percentage of sex workers (SW) that have received an HIV test during the reporting period in KP-specific programs and know their results</t>
  </si>
  <si>
    <t>Percentage of people who inject drugs (PWID) that have received an HIV test during the reporting period in KP-specific programs and know their results</t>
  </si>
  <si>
    <t>Percentage of people in prisons (PIP) that have received an HIV test during the reporting period in KP-specific programs and know their results</t>
  </si>
  <si>
    <t>Percentage of other vulnerable populations (OVP) that have received an HIV test during the reporting period in KP-specific programs and know their results</t>
  </si>
  <si>
    <t>Percentage of high-risk Adolescent Girls and Young Women (AGYW) that have received an HIV test during the reporting period in KP-specific programs and know their results</t>
  </si>
  <si>
    <t>Percentage of adults (15 and above) on ART among all adults living with HIV at the end of the reporting period</t>
  </si>
  <si>
    <t>Percentage of children (under 15) on ART among all children living with HIV at the end of the period</t>
  </si>
  <si>
    <t>Percentage of all people on ART among all people living with HIV at the end of the reporting period</t>
  </si>
  <si>
    <t>Percentage of pregnant women living with HIV who received antiretroviral medicine to reduce the risk of vertical transmission of HIV</t>
  </si>
  <si>
    <t>Percentage of people with Advanced HIV Disease (AHD) who receive core AHD diagnostic package</t>
  </si>
  <si>
    <t>Percentage of people newly enrolled on antiretroviral therapy who started TB preventive treatment (TPT) during the reporting period</t>
  </si>
  <si>
    <t>Section_B_HIV_Gaps</t>
  </si>
  <si>
    <t xml:space="preserve">**Gap to Global targets for HIV are estimated based on 2025 AIDS Targets and Global strategy for corresponding indicators of the priority modules, when applicable. URL: </t>
  </si>
  <si>
    <t>https://www.unaids.org/sites/default/files/2025-05/20250328_recommended_2030_HIV_targets_livedocument_en_13_May_2025.pdf</t>
  </si>
  <si>
    <t>Section_C_HIV_CountryTargets&amp;Co</t>
  </si>
  <si>
    <t>https://hivpreventioncoalition.unaids.org/resource/condom-needs-and-resource-requirement-estimation-tool/</t>
  </si>
  <si>
    <t>https://hivtools.unaids.org/shipp/</t>
  </si>
  <si>
    <t>Date de publication:</t>
  </si>
  <si>
    <t>Tableau des lacunes programmatiques</t>
  </si>
  <si>
    <t xml:space="preserve">Pour remplir cette page de couverture, sélectionnez le candidat et le type de candidat dans les listes déroulantes. </t>
  </si>
  <si>
    <t>Candidat</t>
  </si>
  <si>
    <t>Composante</t>
  </si>
  <si>
    <t>Type de candidat</t>
  </si>
  <si>
    <t>Langue</t>
  </si>
  <si>
    <t xml:space="preserve">Section A. Onglets de saisie des données </t>
  </si>
  <si>
    <t>Onglet 1 de saisie des données (numérateurs)</t>
  </si>
  <si>
    <t>Objectif : sélectionner les modules et les indicateurs prioritaires et saisir les données pour le numérateur des indicateurs sélectionnés. Toutes les cellules destinées à la saisie de données sont surlignées en jaune.</t>
  </si>
  <si>
    <t>Précisez l’année de référence dans la cellule I8 et les années de la période de mise en œuvre dans les cellules K8, M8 et N8. Ces années s’appliqueront automatiquement à tous les onglets en fonction des données saisies.</t>
  </si>
  <si>
    <t>Ajoutez un commentaire dans l’encadré réservé à cet effet. Veuillez fournir des explications pour les hypothèses de référence et les hypothèses cibles, y compris la justification de la répartition des cibles et la source des hypothèses lorsqu’un plan stratégique national chiffré n’est pas disponible.</t>
  </si>
  <si>
    <t>Une fois que la saisie des données pour les modules et les indicateurs prioritaires sélectionnés est terminée, passez à l’onglet 2 de saisie des données.</t>
  </si>
  <si>
    <t>Onglet 2 de saisie des données (dénominateurs et estimations)</t>
  </si>
  <si>
    <t>Objectif : saisir les données correspondant aux estimations et/ou aux dénominateurs des indicateurs sélectionnés. Toutes les cellules destinées à la saisie de données sont surlignées en jaune.</t>
  </si>
  <si>
    <t>Les indicateurs sélectionnés dans l’onglet 1 de saisie des données seront automatiquement sélectionnés pour être remplis dans l’onglet 2 de saisie des données (colonne C).</t>
  </si>
  <si>
    <t>Veuillez saisir les estimations du pays ou les dénominateurs pour les références et les cibles des indicateurs sélectionnés. Des orientations spécifiques supplémentaires sont fournies dans le même onglet.</t>
  </si>
  <si>
    <t>Section B. Résumé des lacunes en matière de VIH</t>
  </si>
  <si>
    <t>Objectif : présenter le calcul automatisé des lacunes pour les indicateurs sélectionnés. Les lacunes programmatiques sont estimées à l’aide des données fournies par les candidats dans les onglets 1 et 2 de saisie des données.</t>
  </si>
  <si>
    <t>Section C. Résumé des cibles couvertes en matière de VIH et des contributions de toutes les sources</t>
  </si>
  <si>
    <t>Objectif : présenter les calculs automatisés des contributions aux cibles couvertes par les sources de financement disponibles. Les cibles couvertes par l’ensemble des sources et des contributions (c’est-à-dire nationales, du Fonds mondial et des autres donateurs externes) sont calculées à l’aide des données fournies par le candidat dans les onglets 1 et 2 de saisie des données.</t>
  </si>
  <si>
    <t>Tenir compte de la proportion des cibles nationales couvertes par des contributions provenant de toutes les sources et des lacunes identifiées lors de l’examen des aspects concernant l’ambition, la pérennité et la transition dans le descriptif de la demande de financement.</t>
  </si>
  <si>
    <t>Oui</t>
  </si>
  <si>
    <t>Non</t>
  </si>
  <si>
    <t>Veuillez sélectionner</t>
  </si>
  <si>
    <t>VIH</t>
  </si>
  <si>
    <t>Onglet 1 de saisie des données sur le VIH Onglet de saisie du numérateur</t>
  </si>
  <si>
    <t xml:space="preserve">Cellules surlignées </t>
  </si>
  <si>
    <t>à remplir par les candidats en ayant recours aux données du pays</t>
  </si>
  <si>
    <t>* Pour la sélection des modules prioritaires à remplir, veuillez vous référer aux instructions. Les modules prioritaires et/ou les indicateurs qui ne sont pas sélectionnés n’ont pas besoin d’être remplis par le candidat.</t>
  </si>
  <si>
    <t>Module prioritaire</t>
  </si>
  <si>
    <t>Sélection du module*</t>
  </si>
  <si>
    <t>Exigences</t>
  </si>
  <si>
    <t>Sélection de l’indicateur*</t>
  </si>
  <si>
    <t>Code de l’indicateur</t>
  </si>
  <si>
    <t>Numérateurs (indicateurs élémentaires)</t>
  </si>
  <si>
    <t>Référence</t>
  </si>
  <si>
    <t>Cibles nationales (plan stratégique national)</t>
  </si>
  <si>
    <t>Part des cibles nationales par sources</t>
  </si>
  <si>
    <t>Ressources nationales</t>
  </si>
  <si>
    <t>Allocation du Fonds mondial</t>
  </si>
  <si>
    <t>Cibles non couvertes par aucune source</t>
  </si>
  <si>
    <t>Commentaires et hypothèses
Veuillez expliquer les hypothèses et les sources, le cas échéant</t>
  </si>
  <si>
    <t>Orientations supplémentaires sur les hypothèses de répartition des cibles par source</t>
  </si>
  <si>
    <t>Prévention du VIH</t>
  </si>
  <si>
    <t>Services de dépistage du VIH différenciés</t>
  </si>
  <si>
    <t>Traitement, prise en charge et soutien</t>
  </si>
  <si>
    <t>Tuberculose / VIH</t>
  </si>
  <si>
    <t>Sélectionnez les indicateurs de prévention du VIH (c’est-à-dire les paquets de prévention, les préservatifs et la PrEP) pour au moins deux des populations clés priorisées dans la demande de financement.
Pays prioritaires pour les adolescentes et les jeunes femmes : sélectionner les trois indicateurs de prévention du VIH pour les adolescentes et les jeunes femmes également.</t>
  </si>
  <si>
    <t>Sélectionnez l’indicateur pour au moins deux des populations clés priorisées dans la demande de financement.</t>
  </si>
  <si>
    <t xml:space="preserve">Sélectionnez les indicateurs liés aux interventions incluses dans la demande de financement </t>
  </si>
  <si>
    <t xml:space="preserve">Sélectionnez l’indicateur si l’intervention est incluse dans la demande de financement </t>
  </si>
  <si>
    <t>Hommes ayant des rapports sexuels avec des hommes</t>
  </si>
  <si>
    <t>Personnes transgenres et de diverses identités de genre</t>
  </si>
  <si>
    <t>Travailleuses et travailleurs du sexe</t>
  </si>
  <si>
    <t>Personnes qui consomment des drogues injectables</t>
  </si>
  <si>
    <t>Personnes incarcérées</t>
  </si>
  <si>
    <t>Autres populations vulnérables</t>
  </si>
  <si>
    <t>Adolescentes et jeunes femmes</t>
  </si>
  <si>
    <t>Populations clés (PrEP)</t>
  </si>
  <si>
    <t>Personnes vivant avec le VIH</t>
  </si>
  <si>
    <t>Nombre d’hommes ayant des rapports sexuels avec des hommes ayant reçu un paquet de services définis de prévention du VIH</t>
  </si>
  <si>
    <t>Nombre d’hommes ayant des rapports sexuels avec des hommes ayant reçu au moins une fois un produit de PrEP au cours de la période de communication de l’information</t>
  </si>
  <si>
    <t>Préservatifs masculins requis pour la cible nationale (couverture des paquets de prévention pour les hommes ayant des rapports sexuels avec des hommes)</t>
  </si>
  <si>
    <t>Nombre de personnes transgenres et de diverses identités de genre ayant reçu un paquet de services définis de prévention du VIH</t>
  </si>
  <si>
    <t>Nombre de personnes transgenres et de diverses identités de genre ayant reçu au moins une fois un produit de PrEP au cours de la période de communication de l’information</t>
  </si>
  <si>
    <t>Préservatifs masculins requis pour la cible nationale (couverture des paquets de prévention pour les personnes transgenres et de diverses identités de genre)</t>
  </si>
  <si>
    <t>Nombre de travailleuses et travailleurs du sexe ayant reçu un paquet de services définis de prévention du VIH</t>
  </si>
  <si>
    <t>Nombre de travailleuses et travailleurs du sexe ayant reçu au moins une fois un produit de PrEP au cours de la période de communication de l’information</t>
  </si>
  <si>
    <t xml:space="preserve">Préservatifs masculins requis pour la cible nationale (couverture des paquets de prévention pour les travailleuses et travailleurs du sexe) </t>
  </si>
  <si>
    <t>Nombre de personnes qui consomment des drogues injectables ayant reçu un paquet de services définis de prévention du VIH</t>
  </si>
  <si>
    <t>Nombre de personnes qui consomment des drogues injectables ayant reçu au moins une fois un produit de PrEP au cours de la période de communication de l’information</t>
  </si>
  <si>
    <t xml:space="preserve">Préservatifs masculins requis pour la cible nationale (couverture des paquets de prévention pour les personnes qui consomment des drogues injectables) </t>
  </si>
  <si>
    <t>Nombre de personnes incarcérées ayant reçu un paquet de services définis de prévention du VIH</t>
  </si>
  <si>
    <t xml:space="preserve">Préservatifs masculins requis pour la cible nationale (couverture des paquets de prévention pour les personnes incarcérées) </t>
  </si>
  <si>
    <t>Nombre d’autres personnes vulnérables ayant reçu un paquet de services définis de prévention du VIH</t>
  </si>
  <si>
    <t xml:space="preserve">Préservatifs masculins requis pour la cible nationale (couverture des paquets de prévention pour les autres populations vulnérables) </t>
  </si>
  <si>
    <t>Nombre d’adolescentes et de jeunes femmes à haut risque ayant reçu un paquet de services définis de prévention du VIH</t>
  </si>
  <si>
    <t>Nombre d’adolescentes et de jeunes femmes à haut risque ayant reçu au moins une fois un produit de PrEP au cours de la période de communication de l’information</t>
  </si>
  <si>
    <t xml:space="preserve">Préservatifs masculins requis pour la cible nationale (couverture des paquets de prévention pour les adolescentes et les jeunes femmes) </t>
  </si>
  <si>
    <t>Nombre de personnes ayant reçu au moins une fois un produit de PrEP au cours de la période de communication de l’information</t>
  </si>
  <si>
    <t>Nombre d’hommes ayant des rapports sexuels avec des hommes ayant reçu un test de dépistage du VIH au cours de la période de communication de l’information</t>
  </si>
  <si>
    <t>Nombre de personnes transgenres et de diverses identités de genre ayant reçu un test de dépistage du VIH au cours de la période de communication de l’information</t>
  </si>
  <si>
    <t>Nombre de travailleuses et travailleurs du sexe ayant reçu un test de dépistage du VIH au cours de la période de communication de l’information</t>
  </si>
  <si>
    <t>Nombre de personnes qui consomment des drogues injectables ayant reçu un test de dépistage du VIH au cours de la période de communication de l’information</t>
  </si>
  <si>
    <t>Nombre de personnes incarcérées ayant reçu un test de dépistage du VIH au cours de la période de communication de l’information</t>
  </si>
  <si>
    <t>Nombre d’autres populations vulnérables ayant reçu un test de dépistage du VIH au cours de la période de communication de l’information</t>
  </si>
  <si>
    <t>Nombre d’adolescentes et de jeunes femmes ayant reçu un test de dépistage du VIH au cours de la période de communication de l’information</t>
  </si>
  <si>
    <t>Nombre d’adultes (15 ans et plus) sous thérapie antirétrovirale à la fin de la période de communication de l’information</t>
  </si>
  <si>
    <t>Nombre d’enfants (moins de 15 ans) sous thérapie antirétrovirale à la fin de la période de communication de l’information</t>
  </si>
  <si>
    <t xml:space="preserve">Nombre total de personnes (adultes et enfants) vivant avec le VIH sous thérapie antirétrovirale à la fin de la période de communication de l’information </t>
  </si>
  <si>
    <t>Nombre de femmes enceintes séropositives au VIH sous thérapie antirétrovirale à la fin de la période</t>
  </si>
  <si>
    <t>Nombre de personnes atteintes d’une maladie à VIH à un stade avancé bénéficiant d’un test de diagnostic pertinent (test d’antigènes cryptococciques et test urinaire LAM de la tuberculose et/ou test moléculaire de la tuberculose) au cours de la période de communication de l’information</t>
  </si>
  <si>
    <t>Nombre de personnes nouvellement mises sous thérapie antirétrovirale au cours de la période de communication de l’information qui ont également commencé un traitement préventif de la tuberculose au cours de la même période</t>
  </si>
  <si>
    <r>
      <rPr>
        <sz val="9"/>
        <rFont val="Calibri"/>
        <family val="2"/>
        <scheme val="minor"/>
      </rPr>
      <t xml:space="preserve">Les hypothèses relatives à la quantification des préservatifs masculins requis pour la cible nationale devraient être alignées sur les orientations opérationnelles relatives à la fourniture de paquets de prévention pour les populations clés. </t>
    </r>
  </si>
  <si>
    <t>Onglet 2 de saisie des données sur le VIH Onglet de saisie des dénominateurs et des estimations</t>
  </si>
  <si>
    <t xml:space="preserve">Cellules à remplir par les candidats </t>
  </si>
  <si>
    <t>* Prérempli à partir de l’onglet 1 de saisie des données. Si l’indicateur n’est pas sélectionné, la saisie des données n’est pas requise.</t>
  </si>
  <si>
    <t>Besoins (dénominateurs ou estimations)</t>
  </si>
  <si>
    <t>Estimations pour la période de mise en œuvre</t>
  </si>
  <si>
    <t>Orientations supplémentaires</t>
  </si>
  <si>
    <t>Prévention du VIH et services de dépistage du VIH différenciés</t>
  </si>
  <si>
    <t>Estimation de la taille de la population d’hommes ayant des rapports sexuels avec des hommes dans les programmes destinés spécifiquement aux populations clés</t>
  </si>
  <si>
    <t>Prévalence estimée du VIH parmi les hommes ayant des rapports sexuels avec des hommes</t>
  </si>
  <si>
    <t>% d’hommes ayant des rapports sexuels avec des hommes qui connaissent leur statut sérologique VIH</t>
  </si>
  <si>
    <t>Hommes ayant des rapports sexuels avec des hommes qui connaissent leur statut sérologique VIH</t>
  </si>
  <si>
    <t>Nombre estimé d’hommes ayant des rapports sexuels avec des hommes ayant besoin de services de prévention et de dépistage du VIH</t>
  </si>
  <si>
    <t>Nombre total de préservatifs masculins nécessaires (C-NET) pour les hommes ayant des rapports sexuels avec des hommes</t>
  </si>
  <si>
    <t>% d’hommes ayant des rapports sexuels avec des hommes séronégatifs au VIH que l’on estime utiliser d’autres méthodes de prévention que la PrEP</t>
  </si>
  <si>
    <t>Nombre d’hommes ayant des rapports sexuels avec des hommes qui pourraient bénéficier de la PrEP</t>
  </si>
  <si>
    <t>Estimation de la taille de la population de personnes transgenres et de diverses identités de genre dans les programmes destinés spécifiquement aux populations clés</t>
  </si>
  <si>
    <t>Prévalence estimée du VIH parmi les personnes transgenres et de diverses identités de genre</t>
  </si>
  <si>
    <t>% de personnes transgenres et de diverses identités de genre qui connaissent leur statut sérologique VIH</t>
  </si>
  <si>
    <t>Personnes transgenres et de diverses identités de genre qui connaissent leur statut sérologique VIH</t>
  </si>
  <si>
    <t>Nombre estimé de personnes transgenres et de diverses identités de genre ayant besoin de services de prévention et de dépistage du VIH</t>
  </si>
  <si>
    <t>Nombre total de préservatifs masculins nécessaires (C-NET) pour les personnes transgenres et de diverses identités de genre</t>
  </si>
  <si>
    <t>% de personnes transgenres et de diverses identités de genre séronégatives au VIH que l’on estime utiliser d’autres méthodes de prévention que la PrEP</t>
  </si>
  <si>
    <t>Nombre de personnes transgenres et de diverses identités de genre qui pourraient bénéficier de la PrEP</t>
  </si>
  <si>
    <t>Estimation de la taille de la population de travailleuses et travailleurs du sexe dans les programmes destinés spécifiquement aux populations clés</t>
  </si>
  <si>
    <t>Prévalence estimée du VIH parmi les travailleuses et travailleurs du sexe</t>
  </si>
  <si>
    <t>% de travailleuses et travailleurs du sexe qui connaissent leur statut sérologique VIH</t>
  </si>
  <si>
    <t>Travailleuses et travailleurs du sexe qui connaissent leur statut sérologique VIH</t>
  </si>
  <si>
    <t>Nombre estimé de travailleuses et travailleurs du sexe ayant besoin de services de prévention et de dépistage du VIH</t>
  </si>
  <si>
    <t>Nombre total de préservatifs masculins nécessaires (C-NET) pour les travailleuses et travailleurs du sexe</t>
  </si>
  <si>
    <t>% de travailleuses et travailleurs du sexe séronégatifs au VIH que l’on estime utiliser d’autres méthodes de prévention que la PrEP</t>
  </si>
  <si>
    <t>Nombre de travailleuses et travailleurs du sexe qui pourraient bénéficier de la PrEP</t>
  </si>
  <si>
    <t>Estimation de la taille de la population de personnes qui consomment des drogues injectables dans les programmes destinés spécifiquement aux populations clés</t>
  </si>
  <si>
    <t>Prévalence estimée du VIH parmi les personnes qui consomment des drogues injectables</t>
  </si>
  <si>
    <t>% de personnes qui consomment des drogues injectables qui connaissent leur statut sérologique VIH</t>
  </si>
  <si>
    <t>Personnes qui consomment des drogues injectables qui connaissent leur statut sérologique VIH</t>
  </si>
  <si>
    <t>Nombre estimé de personnes qui consomment des drogues injectables ayant besoin de services de prévention et de dépistage du VIH</t>
  </si>
  <si>
    <t>Nombre total de préservatifs masculins nécessaires (C-NET) pour les personnes qui consomment des drogues injectables</t>
  </si>
  <si>
    <t>% de personnes qui consomment des drogues injectables séronégatives au VIH que l’on estime utiliser d’autres méthodes de prévention que la PrEP</t>
  </si>
  <si>
    <t>Nombre de personnes qui consomment des drogues injectables qui pourraient bénéficier de la PrEP</t>
  </si>
  <si>
    <t xml:space="preserve">Taille de la population (personnes incarcérées) </t>
  </si>
  <si>
    <t>Prévalence estimée du VIH parmi les personnes incarcérées</t>
  </si>
  <si>
    <t>% de personnes incarcérées qui connaissent leur statut sérologique VIH</t>
  </si>
  <si>
    <t>Personnes incarcérées qui connaissent leur statut sérologique VIH</t>
  </si>
  <si>
    <t>Nombre estimé de personnes incarcérées ayant besoin de services de prévention et de dépistage du VIH</t>
  </si>
  <si>
    <t>Nombre total de préservatifs masculins nécessaires (C-NET) pour les personnes incarcérées</t>
  </si>
  <si>
    <t>Estimation de la taille de la population d’autres populations vulnérables dans les programmes destinés spécifiquement aux populations clés</t>
  </si>
  <si>
    <t>Prévalence estimée du VIH parmi les autres populations vulnérables</t>
  </si>
  <si>
    <t>% d’autres populations vulnérables qui connaissent leur statut sérologique VIH</t>
  </si>
  <si>
    <t>Autres populations vulnérables qui connaissent leur statut sérologique VIH</t>
  </si>
  <si>
    <t>Nombre estimé d’autres populations vulnérables ayant besoin de services de prévention et de dépistage du VIH</t>
  </si>
  <si>
    <t>Nombre total de préservatifs masculins nécessaires (C-NET) pour les autres populations vulnérables</t>
  </si>
  <si>
    <t xml:space="preserve">Nombre estimé d’adolescentes et de jeunes femmes à haut risque âgées de 15 à 24 ans sexuellement actives dans les domaines programmatiques où l’incidence est modérée à élevée </t>
  </si>
  <si>
    <t>Nombre total de préservatifs masculins nécessaires (C-NET) pour les adolescentes et les jeunes femmes à haut risque</t>
  </si>
  <si>
    <t>Nombre estimé d’adolescentes et de jeunes femmes à haut risque âgées de 15 à 24 ans ayant des partenaires non réguliers dans les domaines programmatiques où l’incidence est élevée (exclut déjà les adolescentes et les jeunes femmes vivant avec le VIH)</t>
  </si>
  <si>
    <t xml:space="preserve">% d’adolescentes et de jeunes femmes à haut risque séronégatives au VIH que l’on estime utiliser d’autres méthodes de prévention que la PrEP </t>
  </si>
  <si>
    <t>Nombre d’adolescentes et de jeunes femmes à haut risque qui pourraient bénéficier de la PrEP</t>
  </si>
  <si>
    <t xml:space="preserve">Nombre estimé de personnes dans les domaines programmatiques </t>
  </si>
  <si>
    <t>Prévalence estimée du VIH parmi les personnes dans les domaines programmatiques</t>
  </si>
  <si>
    <t>% de personnes séronégatives au VIH que l’on estime utiliser d’autres méthodes de prévention que la PrEP</t>
  </si>
  <si>
    <t>Nombre de personnes qui pourraient bénéficier de la PrEP</t>
  </si>
  <si>
    <t>Nombre estimé d’adultes (15 ans et plus) vivant avec le VIH</t>
  </si>
  <si>
    <t>Nombre estimé d’enfants (moins de 15 ans) vivant avec le VIH</t>
  </si>
  <si>
    <t>Nombre estimé de personnes (adultes et enfants) vivant avec le VIH</t>
  </si>
  <si>
    <t>Nombre estimé de femmes enceintes séropositives au VIH</t>
  </si>
  <si>
    <t xml:space="preserve">Nombre de personnes chez qui la maladie à VIH à un stade avancé a été diagnostiquée </t>
  </si>
  <si>
    <t>Nombre de personnes nouvellement mises sous thérapie antirétrovirale au cours de la période de communication de l’information</t>
  </si>
  <si>
    <t>Suivez les instructions de la fiche d’orientation sur les indicateurs du Fonds mondial pour plus de détails sur le dénominateur de cet indicateur. Si des estimations nationales sont disponibles, les pays peuvent les utiliser pour l’analyse des lacunes programmatiques. Les estimations de la taille des populations dans les zones spécifiques aux populations clés se réfèrent aux zones où les programmes relatifs aux populations clés devraient être disponibles et prioritaires dans le cadre du plan stratégique national (PSN). Lorsque des zones géographiques ciblées sont incluses, veuillez le préciser dans l’encadré réservé aux commentaires.</t>
  </si>
  <si>
    <t>Veuillez fournir la dernière estimation disponible de la prévalence du VIH pour cette population clé dans les données de référence. Précisez l’année de disponibilité des sources de données de l’estimation (c’est-à-dire l’enquête biocomportementale intégrée, bien qu’elle puisse différer de l’année précisée pour la colonne Référence). La dernière prévalence du VIH disponible fournie par le candidat sera automatiquement utilisée pour l’estimation des années au cours de la période de mise en œuvre. Toutefois, les candidats peuvent remplacer la valeur pour les années à venir au cours de la période de mise en œuvre en fournissant des hypothèses sur la tendance projetée.</t>
  </si>
  <si>
    <t>Si cette information est disponible, elle sera utilisée pour ajuster le dénominateur des indicateurs sélectionnés. Si l’information n’est pas disponible, si elle est peu représentative ou de mauvaise qualité, le dénominateur de l’indicateur restera basé sur l’estimation de la taille de la population dans les programmes destinés spécifiquement aux populations clés. Veuillez fournir la dernière estimation disponible de la proportion de cette population clé vivant avec le VIH connaissant son statut sérologique VIH. Précisez les sources de données et l’année dans l’encadré réservé aux commentaires. La dernière proportion disponible (référence) sera automatiquement utilisée pour les années au cours de la période de mise en œuvre. Toutefois, les candidats peuvent remplacer la valeur pour les années à venir au cours de la période de mise en œuvre en fournissant des hypothèses sur la tendance projetée.</t>
  </si>
  <si>
    <t xml:space="preserve">Si l’information est fournie, elle sera automatiquement calculée sur la base de la proportion de cette population clé vivant avec le VIH connaissant son statut sérologique parmi les personnes estimées vivre avec le VIH pour cette population clé. </t>
  </si>
  <si>
    <t>Correspond à l’estimation de la taille de la population clé, à l’exclusion des personnes qui connaissent leur statut sérologique.</t>
  </si>
  <si>
    <t>Les pays peuvent utiliser la dernière estimation disponible de la proportion de la population clé qui a toujours déclaré avoir utilisé un préservatif lors du dernier rapport sexuel comme approximation pour celles et ceux qui utilisent d'autres méthodes de prévention que la PrEP. Dans le cas contraire, veuillez préciser dans les commentaires quels autres indicateurs ont été utilisés comme indicateurs approximatifs. L'indicateur approximatif est accepté pour l'estimation de la population qui pourrait bénéficier de la PrEP.</t>
  </si>
  <si>
    <t>Correspond à l’estimation de la population clé séronégative au VIH qui n’utilise pas systématiquement d’autres méthodes de prévention.</t>
  </si>
  <si>
    <t>Suivez les instructions de la fiche d’orientation sur les indicateurs du Fonds mondial pour plus de détails sur le dénominateur de cet indicateur. Si des estimations nationales sont disponibles, les pays peuvent les utiliser pour l’analyse des lacunes programmatiques. Les estimations de la taille des populations dans les zones spécifiques aux populations clés se réfèrent aux zones où les programmes relatifs aux populations clés devraient être disponibles et prioritaires dans le cadre du plan stratégique national. Lorsque des zones géographiques ciblées sont incluses, veuillez le préciser dans l’encadré réservé aux commentaires.</t>
  </si>
  <si>
    <t>Veuillez fournir la dernière estimation disponible de la prévalence du VIH pour cette population clé dans les données de référence. Précisez l’année de disponibilité des sources de données de l’estimation (c’est-à-dire l’enquête biocomportementale intégrée, bien qu’elle puisse différer de l’année précisée pour la colonne Référence). La dernière prévalence du VIH disponible fournie par le candidat sera automatiquement utilisée pour l’estimation des années au cours de la période de mise en œuvre.</t>
  </si>
  <si>
    <t>Suivez les instructions de la fiche d’orientation sur les indicateurs du Fonds mondial pour plus de détails sur le dénominateur de cet indicateur. Si des estimations nationales sont disponibles, les pays peuvent les utiliser pour l’analyse des lacunes programmatiques. Les estimations de la taille des populations dans les programmes destinés spécifiquement aux populations clés se réfèrent aux domaines où les programmes destinés aux populations clés devraient être disponibles et prioritaires dans le cadre du plan stratégique national. Lorsque des zones géographiques ciblées sont incluses, veuillez le préciser dans l’encadré réservé aux commentaires.</t>
  </si>
  <si>
    <t>Les pays peuvent utiliser la dernière estimation disponible de la proportion de la population clé qui a toujours déclaré avoir utilisé un préservatif lors du dernier rapport sexuel et des aiguilles et seringues stériles comme approximation pour celles et ceux qui utilisent d'autres méthodes de prévention que la PrEP. Dans le cas contraire, veuillez préciser dans les commentaires quels autres indicateurs ont été utilisés comme indicateurs approximatifs. L'indicateur approximatif est accepté pour l'estimation de la population qui pourrait bénéficier de la PrEP.</t>
  </si>
  <si>
    <t>Suivez les instructions de la fiche d’orientation sur les indicateurs du Fonds mondial pour plus de détails sur le dénominateur de cet indicateur. Précisez les sources de données et les hypothèses (zone géographique, nombre de prisons, etc.) qui justifient la taille de la population incarcérée.</t>
  </si>
  <si>
    <t>Suivez les instructions de la fiche d’orientation sur les indicateurs du Fonds mondial pour plus de détails sur le dénominateur de cet indicateur. Précisez les « autres populations vulnérables » incluses dans cet indicateur. Si des estimations nationales sont disponibles, les pays peuvent les utiliser. Les estimations de la taille des populations dans les zones spécifiques aux populations clés se réfèrent aux zones où les programmes relatifs aux populations clés devraient être disponibles et prioritaires dans le cadre du plan stratégique national.</t>
  </si>
  <si>
    <t>Une approximation de cette estimation peut être la dernière estimation disponible de la proportion d’adolescentes et de jeunes femmes qui utilisent systématiquement un préservatif avec des partenaires non réguliers (d’après la dernière enquête démographique et de santé). (Il convient de noter que les jeunes femmes – populations clés peuvent avoir un taux d’utilisation du préservatif plus élevé, mais comme l’estimation de la taille de la population est basse, nous acceptons cette erreur par souci de simplicité.)</t>
  </si>
  <si>
    <t>Les candidats doivent préciser dans l’encadré réservé aux commentaires quelles autres populations clés et vulnérables sont incluses. Lorsque plusieurs populations clés et vulnérables sans indicateurs standards sont prioritaires sous cet indicateur, les données peuvent être agrégées pour remplir les champs requis, tandis que les données ventilées peuvent être fournies dans l’encadré réservé aux commentaires. Si des estimations nationales sont disponibles, les pays peuvent les utiliser pour l’analyse des lacunes programmatiques. Les estimations de la taille des populations dans les zones spécifiques aux populations clés se réfèrent aux zones où les programmes relatifs aux populations clés devraient être disponibles et prioritaires dans le cadre du plan stratégique national. Lorsque des zones géographiques ciblées sont incluses, veuillez le préciser dans l’encadré réservé aux commentaires.</t>
  </si>
  <si>
    <t>Suivez les instructions de la fiche d’orientation sur les indicateurs du Fonds mondial pour plus de détails sur le dénominateur de cet indicateur.</t>
  </si>
  <si>
    <t>Résumé des lacunes programmatiques</t>
  </si>
  <si>
    <t>** Les lacunes par rapport aux cibles mondiales en matière de VIH sont estimées sur la base des cibles de lutte contre le sida pour 2025 et de la stratégie mondiale pour les indicateurs correspondants des modules prioritaires, le cas échéant. Lien :</t>
  </si>
  <si>
    <t>Lacunes par rapport à la cible nationale</t>
  </si>
  <si>
    <t>Lacunes absolues</t>
  </si>
  <si>
    <t>Lacunes en %</t>
  </si>
  <si>
    <t>Lacunes par rapport à la cible mondiale**</t>
  </si>
  <si>
    <t>Préservatifs masculins pour les hommes ayant des rapports sexuels avec des hommes</t>
  </si>
  <si>
    <t>Préservatifs masculins pour les personnes transgenres et de diverses identités de genre</t>
  </si>
  <si>
    <t>Préservatifs masculins pour les travailleuses et travailleurs du sexe</t>
  </si>
  <si>
    <t>Préservatifs masculins pour les personnes qui consomment des drogues injectables</t>
  </si>
  <si>
    <t>Préservatifs masculins pour les personnes incarcérées</t>
  </si>
  <si>
    <t>Préservatifs masculins pour les autres populations vulnérables</t>
  </si>
  <si>
    <t>Préservatifs masculins pour les adolescentes et les jeunes femmes à haut risque</t>
  </si>
  <si>
    <t>Nombre d’adolescentes et de jeunes femmes à haut risque ayant reçu un test de dépistage du VIH au cours de la période de communication de l’information</t>
  </si>
  <si>
    <t xml:space="preserve">Résumé des cibles nationales couvertes et des contributions de toutes les sources </t>
  </si>
  <si>
    <t>Indicateur de couverture</t>
  </si>
  <si>
    <t>Cibles couvertes par toutes les sources</t>
  </si>
  <si>
    <t>Cible de couverture</t>
  </si>
  <si>
    <t>Pourcentage de la cible nationale couverte</t>
  </si>
  <si>
    <t>Contributions aux cibles par toutes les sources</t>
  </si>
  <si>
    <t>Allocation du Fonds mondial : contribution totale par module</t>
  </si>
  <si>
    <t>Cycle complet</t>
  </si>
  <si>
    <t>Pourcentage d’hommes ayant des rapports sexuels avec des hommes ayant bénéficié de programmes de prévention du VIH – paquet de services définis</t>
  </si>
  <si>
    <t>Pourcentage de personnes transgenres et de diverses identités de genre ayant bénéficié de programmes de prévention du VIH – paquet de services définis</t>
  </si>
  <si>
    <t>Pourcentage de travailleuses et travailleurs du sexe ayant bénéficié de programmes de prévention du VIH – paquet de services définis</t>
  </si>
  <si>
    <t>Pourcentage de personnes qui consomment des drogues injectables ayant bénéficié de programmes de prévention du VIH – paquet de services définis</t>
  </si>
  <si>
    <t>Pourcentage de personnes incarcérées ayant bénéficié de programmes de prévention du VIH – paquet de services définis</t>
  </si>
  <si>
    <t>Pourcentage d’autres personnes vulnérables ayant bénéficié de programmes de prévention du VIH – paquet de services définis</t>
  </si>
  <si>
    <t>Pourcentage d’adolescentes et de jeunes femmes à haut risque ayant bénéficié de programmes de prévention du VIH – paquet de services définis</t>
  </si>
  <si>
    <t>Pourcentage d’hommes ayant des rapports sexuels avec des hommes ayant été dépistés pour le VIH au cours de la période de communication de l’information dans des programmes destinés spécifiquement aux populations clés et qui connaissent leur résultat</t>
  </si>
  <si>
    <t>Pourcentage de personnes transgenres et de diverses identités de genre ayant été dépistées pour le VIH au cours de la période de communication de l’information dans des programmes destinés spécifiquement aux populations clés et qui connaissent leur résultat</t>
  </si>
  <si>
    <t>Pourcentage de travailleuses et travailleurs du sexe ayant été dépistés pour le VIH au cours de la période de communication de l’information dans des programmes destinés spécifiquement aux populations clés et qui connaissent leur résultat</t>
  </si>
  <si>
    <t>Pourcentage de personnes qui consomment des drogues injectables ayant été dépistées pour le VIH au cours de la période de communication de l’information dans des programmes destinés spécifiquement aux populations clés et qui connaissent leur résultat</t>
  </si>
  <si>
    <t>Pourcentage de personnes incarcérées ayant été dépistées pour le VIH au cours de la période de communication de l’information dans des programmes destinés spécifiquement aux populations clés et qui connaissent leur résultat</t>
  </si>
  <si>
    <t>Pourcentage d’autres populations vulnérables ayant été dépistées pour le VIH au cours de la période de communication de l’information dans des programmes destinés spécifiquement aux populations clés et qui connaissent leur résultat</t>
  </si>
  <si>
    <t>Pourcentage d’adolescentes et de jeunes femmes à haut risque ayant été dépistées pour le VIH au cours de la période de communication de l’information dans des programmes destinés spécifiquement aux populations clés et qui connaissent leur résultat</t>
  </si>
  <si>
    <t>Pourcentage d’adultes (15 ans et plus) sous thérapie antirétrovirale parmi tous les adultes vivant avec le VIH à la fin de la période de communication de l’information</t>
  </si>
  <si>
    <t>Pourcentage d’enfants (moins de 15 ans) sous thérapie antirétrovirale parmi tous les enfants vivant avec le VIH à la fin de la période</t>
  </si>
  <si>
    <t>Pourcentage de toutes les personnes sous thérapie antirétrovirale parmi toutes les personnes vivant avec le VIH à la fin de la période de communication de l’information</t>
  </si>
  <si>
    <t>Pourcentage de femmes enceintes vivant avec le VIH ayant reçu des antirétroviraux pour réduire le risque de transmission du VIH de la mère à l’enfant</t>
  </si>
  <si>
    <t>Pourcentage de personnes atteintes d’une maladie à VIH à un stade avancé qui bénéficient d’un paquet de diagnostics de base pour la maladie</t>
  </si>
  <si>
    <t>Pourcentage de personnes nouvellement mises sous thérapie antirétrovirale qui ont commencé un traitement préventif de la tuberculose au cours de la période de communication de l’information</t>
  </si>
  <si>
    <r>
      <rPr>
        <sz val="11"/>
        <color theme="1"/>
        <rFont val="Calibri"/>
        <family val="2"/>
        <scheme val="minor"/>
      </rPr>
      <t>Sí</t>
    </r>
  </si>
  <si>
    <r>
      <rPr>
        <sz val="11"/>
        <color theme="1"/>
        <rFont val="Calibri"/>
        <family val="2"/>
        <scheme val="minor"/>
      </rPr>
      <t>No</t>
    </r>
  </si>
  <si>
    <t>Fecha de publicación:</t>
  </si>
  <si>
    <t>Tabla de deficiencias programáticas</t>
  </si>
  <si>
    <t xml:space="preserve">Para completar esta portada, seleccione el solicitante y el tipo de solicitante en el menú desplegable. </t>
  </si>
  <si>
    <t>Solicitante</t>
  </si>
  <si>
    <t>Componente</t>
  </si>
  <si>
    <t>Tipo de solicitante</t>
  </si>
  <si>
    <t>Idioma</t>
  </si>
  <si>
    <t xml:space="preserve">Sección A. Pestañas de introducción de datos. </t>
  </si>
  <si>
    <t>Pestaña de introducción de datos 1 (numeradores)</t>
  </si>
  <si>
    <t>Finalidad: seleccionar módulos e indicadores prioritarios e introducir datos para el numerador de los indicadores seleccionados. Todas las celdas donde se deben introducir datos aparecen resaltadas en amarillo.</t>
  </si>
  <si>
    <t>Especifique el año de referencia en la celda I8 y los años del período de ejecución en las celdas K8, M8 y N8. Estos años se utilizarán automáticamente en todas las pestañas en función de los datos que introduzca.</t>
  </si>
  <si>
    <t>Complete el cuadro de comentarios. Explique los supuestos de la referencia y las metas, incluida la justificación de la distribución de metas y la fuente de los supuestos cuando no se disponga de un PEN presupuestado.</t>
  </si>
  <si>
    <t>Una vez que se han introducido todos los datos de los módulos prioritarios y sus respectivos indicadores, se procederá a completar la pestaña de introducción de datos 2.</t>
  </si>
  <si>
    <t>Pestaña de introducción de datos 2 (denominadores y estimaciones)</t>
  </si>
  <si>
    <t>Finalidad: introducir los datos correspondientes a las estimaciones o denominadores de los indicadores seleccionados. Todas las celdas donde se deben introducir datos aparecen resaltadas en amarillo.</t>
  </si>
  <si>
    <t>Los indicadores que se seleccionen en la pestaña de introducción de datos 1 aparecerán automáticamente seleccionados para completarlos en la pestaña de introducción de datos 2 (columna C).</t>
  </si>
  <si>
    <t>Introduzca las estimaciones nacionales o los denominadores para las referencias y metas de los indicadores seleccionados. En la misma pestaña se ofrecen indicaciones específicas adicionales.</t>
  </si>
  <si>
    <t>Sección B. Resumen de deficiencias relacionadas con el VIH</t>
  </si>
  <si>
    <t>Finalidad: presentar el cálculo automatizado de las deficiencias para los indicadores seleccionados. La deficiencia programática se estima utilizando los datos que los solicitantes han proporcionado en las pestañas de introducción de datos 1 y 2.</t>
  </si>
  <si>
    <t>Sección C. Resumen de las metas del VIH cubiertas y contribuciones de todas las fuentes</t>
  </si>
  <si>
    <t>Finalidad: presentar los cálculos automatizados de las contribuciones a las metas cubiertas por las fuentes de financiamiento disponibles. Las metas cubiertas por todas las fuentes y contribuciones (es decir, nacionales, Fondo Mundial y otros donantes externos) se calculan utilizando los datos facilitados por el solicitante en las pestañas de introducción de datos 1 y 2.</t>
  </si>
  <si>
    <t>Tenga en cuenta la proporción de las metas nacionales cubiertas con contribuciones de todas las fuentes y las deficiencias identificadas a la hora de valorar aspectos relacionados con las expectativas, la sostenibilidad y la transición en la descripción de la solicitud de financiamiento.</t>
  </si>
  <si>
    <t>Seleccione</t>
  </si>
  <si>
    <t>Pestaña de introducción de datos del VIH 1. Pestaña de introducción de numeradores.</t>
  </si>
  <si>
    <t>Destacado</t>
  </si>
  <si>
    <t>Los solicitantes deben completar las celdas resaltadas con los datos nacionales</t>
  </si>
  <si>
    <t>* Para seleccionar los módulos prioritarios que se completarán, consulte las instrucciones. El solicitante no necesita completar los módulos prioritarios o los indicadores que no se hayan seleccionado.</t>
  </si>
  <si>
    <t>Módulo prioritario</t>
  </si>
  <si>
    <t>Selección del módulo*</t>
  </si>
  <si>
    <t>Requisito</t>
  </si>
  <si>
    <t>Población</t>
  </si>
  <si>
    <t>Selección del indicador*</t>
  </si>
  <si>
    <t>Código del indicador</t>
  </si>
  <si>
    <t>Numeradores (indicadores elementales)</t>
  </si>
  <si>
    <t>Referencia</t>
  </si>
  <si>
    <t>Metas nacionales (Plan Estratégico Nacional)</t>
  </si>
  <si>
    <t>Distribución de metas nacionales por fuentes</t>
  </si>
  <si>
    <t>Recursos nacionales</t>
  </si>
  <si>
    <t>Asignación del Fondo Mundial</t>
  </si>
  <si>
    <t>Metas no cubiertas por ninguna fuente</t>
  </si>
  <si>
    <t>Comentarios y supuestos
Explique los supuestos y las fuentes correspondientes</t>
  </si>
  <si>
    <t>Orientaciones adicionales sobre los supuestos para distribuir las metas entre las diferentes fuentes</t>
  </si>
  <si>
    <t>Prevención del VIH</t>
  </si>
  <si>
    <t>Servicios diferenciados de pruebas del VIH</t>
  </si>
  <si>
    <t>Tratamiento, atención y apoyo</t>
  </si>
  <si>
    <t>Tuberculosis/VIH</t>
  </si>
  <si>
    <t>Seleccione los indicadores de prevención del VIH (es decir, paquetes de prevención, preservativos y PrEP) para al menos dos de las poblaciones clave priorizadas en la solicitud de financiamiento.
Países prioritarios con relación a las niñas adolescentes y mujeres jóvenes: seleccione los tres indicadores de prevención del VIH también para las niñas adolescentes y mujeres jóvenes.</t>
  </si>
  <si>
    <t>Seleccione el indicador para al menos dos de las poblaciones clave priorizadas en la solicitud de financiamiento.</t>
  </si>
  <si>
    <t xml:space="preserve">Seleccione los indicadores relacionados con las intervenciones incluidas en la solicitud de financiamiento. </t>
  </si>
  <si>
    <t xml:space="preserve">Seleccione el indicador si se incluye la intervención en la solicitud de financiamiento. </t>
  </si>
  <si>
    <t>Hombres que tienen relaciones sexuales con hombres</t>
  </si>
  <si>
    <t>Personas trans y con diversidad de género</t>
  </si>
  <si>
    <t>Trabajadores del sexo</t>
  </si>
  <si>
    <t>Personas que consumen drogas inyectables</t>
  </si>
  <si>
    <t>Personas encarceladas</t>
  </si>
  <si>
    <t>Otras poblaciones vulnerables</t>
  </si>
  <si>
    <t>Niñas adolescentes y mujeres jóvenes</t>
  </si>
  <si>
    <t>Poblaciones clave (PrEP)</t>
  </si>
  <si>
    <t>Personas que viven con el VIH</t>
  </si>
  <si>
    <t>Número de hombres que tienen relaciones sexuales con hombres que han recibido un paquete definido de servicios de prevención del VIH</t>
  </si>
  <si>
    <t>Número de hombres que tienen relaciones sexuales con hombres que recibieron algún producto de PrEP al menos una vez durante el período de reporte</t>
  </si>
  <si>
    <t>Preservativos masculinos necesarios para alcanzar la meta nacional (cobertura de los paquetes de prevención para hombres que tienen relaciones sexuales con hombres)</t>
  </si>
  <si>
    <t>Número de personas trans y con diversidad de género que han recibido un paquete definido de servicios de prevención del VIH</t>
  </si>
  <si>
    <t>Número de personas trans y con diversidad de género que recibieron algún producto de PrEP al menos una vez durante el período de reporte</t>
  </si>
  <si>
    <t>Preservativos masculinos necesarios para alcanzar la meta nacional (cobertura de los paquetes de prevención para personas trans y con diversidad de género)</t>
  </si>
  <si>
    <t>Número de trabajadores del sexo que recibieron un paquete definido de servicios de prevención del VIH</t>
  </si>
  <si>
    <t>Número de trabajadores del sexo que recibieron algún producto de PrEP al menos una vez durante el período de notificación</t>
  </si>
  <si>
    <t xml:space="preserve">Preservativos masculinos necesarios para alcanzar la meta nacional (cobertura de los paquetes de prevención para trabajadores del sexo) </t>
  </si>
  <si>
    <t>Número de personas que consumen drogas inyectables que han recibido un paquete definido de servicios de prevención del VIH</t>
  </si>
  <si>
    <t>Número de personas que consumen drogas inyectables que recibieron algún producto de PrEP al menos una vez durante el período de reporte</t>
  </si>
  <si>
    <t xml:space="preserve">Preservativos masculinos necesarios para alcanzar la meta nacional (cobertura de los paquetes de prevención para personas que consumen drogas inyectables) </t>
  </si>
  <si>
    <t>Número de personas encarceladas que han recibido un paquete definido de servicios de prevención del VIH</t>
  </si>
  <si>
    <t xml:space="preserve">Preservativos masculinos necesarios para alcanzar la meta nacional (cobertura de los paquetes de prevención para personas encarceladas) </t>
  </si>
  <si>
    <t>Número de personas de otras poblaciones vulnerables que han recibido un paquete definido de servicios de prevención del VIH</t>
  </si>
  <si>
    <t xml:space="preserve">Preservativos masculinos necesarios para alcanzar la meta nacional (cobertura de los paquetes de prevención para otras poblaciones vulnerables) </t>
  </si>
  <si>
    <t>Número de niñas adolescentes y mujeres jóvenes expuestas a un riesgo elevado que recibieron un paquete definido de servicios de prevención del VIH</t>
  </si>
  <si>
    <t>Número de niñas adolescentes y mujeres jóvenes expuestas a un riesgo elevado que recibieron algún producto de PrEP al menos una vez durante el período de notificación</t>
  </si>
  <si>
    <t xml:space="preserve">Preservativos masculinos necesarios para alcanzar la meta nacional (cobertura de los paquetes de prevención para niñas adolescentes y mujeres jóvenes) </t>
  </si>
  <si>
    <t>Número de personas que recibieron algún producto de PrEP al menos una vez durante el período de reporte</t>
  </si>
  <si>
    <t>Número de hombres que tienen relaciones sexuales con hombres que se han sometido a una prueba del VIH durante el período de reporte</t>
  </si>
  <si>
    <t>Número de personas trans y con diversidad de género que se han sometido a una prueba del VIH durante el período de reporte</t>
  </si>
  <si>
    <t>Número de trabajadores del sexo que se han sometido a una prueba del VIH durante el período de reporte</t>
  </si>
  <si>
    <t>Número de personas que consumen drogas inyectables que se han sometido a una prueba del VIH durante el período de reporte</t>
  </si>
  <si>
    <t>Número de personas encarceladas que se han sometido a una prueba del VIH durante el período de reporte</t>
  </si>
  <si>
    <t>Número de otras poblaciones vulnerables que se han sometido a una prueba del VIH durante el período de reporte</t>
  </si>
  <si>
    <t>Número de niñas adolescentes y mujeres jóvenes que se han sometido a una prueba del VIH durante el período de reporte</t>
  </si>
  <si>
    <t>Número de adultos (de 15 años en adelante) en tratamiento antirretroviral al final del período de reporte</t>
  </si>
  <si>
    <t>Número de niños (menores de 15 años) en tratamiento antirretroviral al final del período de reporte</t>
  </si>
  <si>
    <t xml:space="preserve">Número total de personas (adultos y niños) que viven con el VIH en tratamiento antirretroviral al final del período de reporte </t>
  </si>
  <si>
    <t>Número de mujeres embarazadas seropositivas en tratamiento antirretroviral al final del período</t>
  </si>
  <si>
    <t>Número de personas con enfermedad del VIH en fase avanzada que recibieron las pruebas diagnósticas pertinentes (CrAg y prueba de lipoarabinomanano en flujo urinario para la tuberculosis o prueba molecular de la tuberculosis) durante el período de reporte</t>
  </si>
  <si>
    <t>Número de personas inscritas recientemente en el tratamiento antirretroviral durante el período de reporte que iniciaron el tratamiento preventivo de la tuberculosis durante dicho período</t>
  </si>
  <si>
    <t xml:space="preserve">Se espera que los supuestos para la cuantificación de los preservativos masculinos necesarios para alcanzar la meta nacional estén alineados con las directrices operativas sobre la entrega de paquetes de prevención a esta población clave. </t>
  </si>
  <si>
    <t>Los supuestos para la distribución de las contribuciones por fuentes deben incluir todas las intervenciones necesarias para ampliar el tratamiento, la atención y el apoyo, más allá de los productos sanitarios y la prestación de servicios. Se engloba aquí el desarrollo de la capacidad, las intervenciones de mejora de la calidad, el apoyo en la comunidad, la salud digital, la prestación de servicios diferenciados y otras intervenciones. A falta de PEN presupuestados que cuantifiquen todos los recursos aportados por las distintas fuentes, los solicitantes pueden utilizar estimaciones brutas de las posibles contribuciones en función de la información disponible de otros donantes, el Fondo Mundial, los montos presupuestados y los recursos cuantificables. Esto debe indicarse en el cuadro de comentarios.</t>
  </si>
  <si>
    <t>Pestaña de introducción de datos del VIH 2. Pestaña de introducción de denominadores y estimaciones.</t>
  </si>
  <si>
    <t xml:space="preserve">Los solicitantes deben completar las celdas </t>
  </si>
  <si>
    <t>* Se rellena automáticamente desde la pestaña de introducción de datos 1. Si no se selecciona el indicador, no es necesario introducir datos.</t>
  </si>
  <si>
    <t>Módulo</t>
  </si>
  <si>
    <t>Necesidad (denominadores o estimaciones)</t>
  </si>
  <si>
    <t>Estimaciones para el período de ejecución</t>
  </si>
  <si>
    <t>Directrices adicionales</t>
  </si>
  <si>
    <t>Prevención del VIH y servicios de pruebas del VIH diferenciadas</t>
  </si>
  <si>
    <t>Estimación del tamaño de la población (hombres que tienen relaciones sexuales con hombres) en áreas programáticas para poblaciones clave específicas</t>
  </si>
  <si>
    <t>Prevalencia del VIH estimada en hombres que tienen relaciones sexuales con hombres</t>
  </si>
  <si>
    <t>Porcentaje de hombres que tienen relaciones sexuales con hombres que conocen su estado seropositivo</t>
  </si>
  <si>
    <t>Hombres que tienen relaciones sexuales con hombres que conocen su estado seropositivo</t>
  </si>
  <si>
    <t>Número estimado de hombres que tienen relaciones sexuales con hombres que necesitan servicios de prevención y pruebas del VIH</t>
  </si>
  <si>
    <t>Total de preservativos masculinos necesarios para hombres que tienen relaciones sexuales con hombres (C-NET)</t>
  </si>
  <si>
    <t>Porcentaje estimado de hombres que tienen relaciones sexuales con hombres seronegativos que utilizan otros métodos de prevención distintos de la PrEP</t>
  </si>
  <si>
    <t>Número de hombres que tienen relaciones sexuales con hombres que podrían beneficiarse de la PrEP</t>
  </si>
  <si>
    <t>Estimación del tamaño de la población (personas trans y con diversidad de género) en áreas programáticas para poblaciones clave específicas</t>
  </si>
  <si>
    <t>Prevalencia estimada del VIH en personas trans y con diversidad de género</t>
  </si>
  <si>
    <t>Porcentaje de personas trans y con diversidad de género que conocen su estado seropositivo</t>
  </si>
  <si>
    <t>Personas trans y con diversidad de género que conocen su estado seropositivo</t>
  </si>
  <si>
    <t>Número estimado de personas trans y con diversidad de género que necesitan servicios de prevención y pruebas del VIH</t>
  </si>
  <si>
    <t>Total de preservativos masculinos necesarios (C-NET) para personas trans y con diversidad de género</t>
  </si>
  <si>
    <t>Porcentaje estimado de personas trans y con diversidad de género seronegativas que utilizan otros métodos de prevención distintos de la PrEP</t>
  </si>
  <si>
    <t>Número de personas trans y con diversidad de género que podrían beneficiarse de la PrEP</t>
  </si>
  <si>
    <t>Estimación del tamaño de la población (trabajadores del sexo) en áreas programáticas para poblaciones clave específicas</t>
  </si>
  <si>
    <t>Prevalencia del VIH estimada en trabajadores del sexo</t>
  </si>
  <si>
    <t>Porcentaje de trabajadores del sexo que conocen su estado seropositivo</t>
  </si>
  <si>
    <t>Trabajadores del sexo que conocen su estado seropositivo</t>
  </si>
  <si>
    <t>Número estimado de trabajadores del sexo que necesitan servicios de prevención y pruebas del VIH</t>
  </si>
  <si>
    <t>Total de preservativos masculinos necesarios (C-NET) para trabajadores del sexo</t>
  </si>
  <si>
    <t>Porcentaje estimado de trabajadores del sexo seronegativos que utilizan otros métodos de prevención distintos de la PrEP</t>
  </si>
  <si>
    <t>Número de trabajadores del sexo que podrían beneficiarse de la PrEP</t>
  </si>
  <si>
    <t>Estimación del tamaño de la población (personas que consumen drogas inyectables) en áreas programáticas para poblaciones clave específicas</t>
  </si>
  <si>
    <t>Prevalencia del VIH estimada en personas que consumen drogas inyectables</t>
  </si>
  <si>
    <t>Porcentaje de personas que consumen drogas inyectables que conocen su estado seropositivo</t>
  </si>
  <si>
    <t>Personas que consumen drogas inyectables que conocen su estado seropositivo</t>
  </si>
  <si>
    <t>Número estimado de personas que consumen drogas inyectables que necesitan servicios de prevención y pruebas del VIH</t>
  </si>
  <si>
    <t>Total de preservativos masculinos necesarios (C-NET) para personas que consumen drogas inyectables</t>
  </si>
  <si>
    <t>Porcentaje estimado de personas que consumen drogas inyectables seronegativas que utilizan otros métodos de prevención distintos de la PrEP</t>
  </si>
  <si>
    <t>Número de personas que consumen drogas inyectables que podrían beneficiarse de la PrEP</t>
  </si>
  <si>
    <t xml:space="preserve">Tamaño de la población (personas encarceladas) </t>
  </si>
  <si>
    <t>Prevalencia del VIH estimada en personas encarceladas</t>
  </si>
  <si>
    <t>Porcentaje de personas encarceladas que conocen su estado seropositivo</t>
  </si>
  <si>
    <t>Personas encarceladas que conocen su estado seropositivo</t>
  </si>
  <si>
    <t>Número estimado de personas encarceladas que necesitan servicios de prevención y pruebas del VIH</t>
  </si>
  <si>
    <t>Total de preservativos masculinos necesarios (C-NET) para personas encarceladas</t>
  </si>
  <si>
    <t>Estimación del tamaño de la población (otras poblaciones vulnerables) en áreas programáticas para poblaciones clave específicas</t>
  </si>
  <si>
    <t>Prevalencia del VIH estimada en otras poblaciones vulnerables</t>
  </si>
  <si>
    <t>Porcentaje de otras poblaciones vulnerables que conocen su estado seropositivo</t>
  </si>
  <si>
    <t>Otras poblaciones vulnerables que conocen su estado seropositivo</t>
  </si>
  <si>
    <t>Número estimado de otras poblaciones vulnerables que necesitan servicios de prevención y pruebas del VIH</t>
  </si>
  <si>
    <t>Total de preservativos masculinos necesarios para otras poblaciones vulnerables (C-NET)</t>
  </si>
  <si>
    <t xml:space="preserve">Número estimado de niñas adolescentes y mujeres jóvenes (15-24) sexualmente activas y expuestas a un riesgo elevado en áreas programáticas con una incidencia moderada y alta </t>
  </si>
  <si>
    <t>Total de preservativos masculinos necesarios para niñas adolescentes y mujeres jóvenes expuestas a un riesgo elevado (C-NET)</t>
  </si>
  <si>
    <t>Número estimado de niñas adolescentes y mujeres jóvenes (15-24) expuestas a un riesgo elevado con parejas no habituales en áreas programáticas con una alta incidencia (ya excluye a las niñas adolescentes y mujeres jóvenes que viven con el VIH)</t>
  </si>
  <si>
    <t xml:space="preserve">Porcentaje estimado de niñas adolescentes y mujeres jóvenes expuestas a un riesgo elevado y seronegativas que utilizan otros métodos de prevención distintos de la PrEP </t>
  </si>
  <si>
    <t>Número de niñas adolescentes y mujeres jóvenes expuestas a un riesgo elevado que podrían beneficiarse de la PrEP</t>
  </si>
  <si>
    <t xml:space="preserve">Número estimado de personas en las áreas programáticas </t>
  </si>
  <si>
    <t>Prevalencia estimada del VIH en la población en áreas programáticas</t>
  </si>
  <si>
    <t>Porcentaje estimado de personas seronegativas que utilizan otros métodos de prevención distintos de la PrEP</t>
  </si>
  <si>
    <t>Número de personas que podrían beneficiarse de la PrEP</t>
  </si>
  <si>
    <t>Número estimado de adultos (de 15 años en adelante) que viven con el VIH</t>
  </si>
  <si>
    <t>Número estimado de niños (menores de 15 años) que viven con el VIH</t>
  </si>
  <si>
    <t>Número estimado de personas (adultos y niños) que viven con el VIH</t>
  </si>
  <si>
    <t>Número estimado de mujeres embarazadas seropositivas</t>
  </si>
  <si>
    <t xml:space="preserve">Número de personas diagnosticadas con enfermedad del VIH en fase avanzada </t>
  </si>
  <si>
    <t>Número de personas inscritas recientemente en el tratamiento antirretroviral durante el período de reporte</t>
  </si>
  <si>
    <t>Resumen de deficiencias programáticas</t>
  </si>
  <si>
    <t>** Las deficiencias con respecto a las metas mundiales para el VIH de los indicadores correspondientes a los módulos prioritarios se estiman en función de la estrategia para fijar metas mundiales relacionadas con el sida (2025), cuando proceda. URL:</t>
  </si>
  <si>
    <t>Deficiencia respecto a la meta nacional</t>
  </si>
  <si>
    <t>Deficiencia total</t>
  </si>
  <si>
    <t>Deficiencia en porcentaje</t>
  </si>
  <si>
    <t>Deficiencia respecto a la meta mundial**</t>
  </si>
  <si>
    <t>Preservativos masculinos para hombres que tienen relaciones sexuales con hombres</t>
  </si>
  <si>
    <t>Preservativos masculinos para personas trans y con diversidad de género</t>
  </si>
  <si>
    <t>Preservativos masculinos para trabajadores del sexo</t>
  </si>
  <si>
    <t>Preservativos masculinos para personas que consumen drogas inyectables</t>
  </si>
  <si>
    <t>Preservativos masculinos para personas encarceladas</t>
  </si>
  <si>
    <t>Preservativos masculinos para otras poblaciones vulnerables</t>
  </si>
  <si>
    <t>Preservativos masculinos para niñas adolescentes y mujeres jóvenes expuestas a un riesgo elevado</t>
  </si>
  <si>
    <t>Número de niñas adolescentes y mujeres jóvenes expuestas a un riesgo elevado que se han sometido a una prueba del VIH durante el período de reporte</t>
  </si>
  <si>
    <t xml:space="preserve">Resumen de las metas nacionales cubiertas y contribuciones de todas las fuentes </t>
  </si>
  <si>
    <t>Indicadores de cobertura</t>
  </si>
  <si>
    <t>Metas cubiertas por todas las fuentes</t>
  </si>
  <si>
    <t>Meta de cobertura</t>
  </si>
  <si>
    <t>Porcentaje de la meta nacional cubierto</t>
  </si>
  <si>
    <t>Contribuciones de todas las fuentes a las metas</t>
  </si>
  <si>
    <t>Asignación del Fondo Mundial: contribución total por módulo</t>
  </si>
  <si>
    <t>Ciclo completo</t>
  </si>
  <si>
    <t>Porcentaje de hombres que tienen relaciones sexuales con hombres que recibieron programas de prevención del VIH: paquete definido de servicios</t>
  </si>
  <si>
    <t>Porcentaje de personas trans y con diversidad de género que recibieron programas de prevención del VIH: paquete definido de servicios</t>
  </si>
  <si>
    <t>Porcentaje de trabajadores del sexo que recibieron programas de prevención del VIH: paquete definido de servicios</t>
  </si>
  <si>
    <t>Porcentaje de personas que consumen drogas inyectables que recibieron programas de prevención del VIH: paquete definido de servicios</t>
  </si>
  <si>
    <t>Porcentaje de personas encarceladas que recibieron programas de prevención del VIH: paquete definido de servicios</t>
  </si>
  <si>
    <t>Porcentaje de otras poblaciones vulnerables que recibieron programas de prevención del VIH: paquete definido de servicios</t>
  </si>
  <si>
    <t>Porcentaje de niñas adolescentes y mujeres jóvenes expuestas a un riesgo elevado que recibieron programas de prevención del VIH: paquete definido de servicios</t>
  </si>
  <si>
    <t>Porcentaje de hombres que tienen relaciones sexuales con hombres que se han sometido a una prueba del VIH durante el período de reporte en programas específicos de poblaciones clave y que conocen sus resultados</t>
  </si>
  <si>
    <t>Porcentaje de personas trans y con diversidad de género que se han sometido a una prueba del VIH durante el período de reporte en programas específicos de poblaciones clave y que conocen sus resultados</t>
  </si>
  <si>
    <t>Porcentaje de trabajadores del sexo que se han sometido a una prueba del VIH durante el período de reporte en programas específicos de poblaciones clave y que conocen sus resultados</t>
  </si>
  <si>
    <t>Porcentaje de personas que consumen drogas inyectables que se han sometido a una prueba del VIH durante el período de reporte en programas específicos de poblaciones clave y que conocen sus resultados</t>
  </si>
  <si>
    <t>Porcentaje de personas encarceladas que se han sometido a una prueba del VIH durante el período de reporte en programas específicos de poblaciones clave y que conocen sus resultados</t>
  </si>
  <si>
    <t>Porcentaje de otras poblaciones vulnerables que se han sometido a una prueba del VIH durante el período de reporte en programas específicos de poblaciones clave y que conocen sus resultados</t>
  </si>
  <si>
    <t>Porcentaje de niñas adolescentes y mujeres jóvenes expuestas a un riesgo elevado que se han sometido a una prueba del VIH durante el período de reporte en los programas específicos de poblaciones clave y que conocen sus resultados</t>
  </si>
  <si>
    <t>Porcentaje de adultos (de 15 años en adelante) en tratamiento antirretroviral entre todos los adultos que viven con el VIH al final del período de reporte</t>
  </si>
  <si>
    <t>Porcentaje de niños (menores de 15 años) en tratamiento antirretroviral entre todos los niños seropositivos al final del período de reporte</t>
  </si>
  <si>
    <t>Porcentaje de personas en tratamiento antirretroviral entre todas las personas que viven con el VIH al final del período de reporte</t>
  </si>
  <si>
    <t>Porcentaje de mujeres embarazadas seropositivas que recibieron medicamentos antirretrovirales para reducir el riesgo de transmisión maternoinfantil del VIH</t>
  </si>
  <si>
    <t>Porcentaje de personas con enfermedad del VIH en fase avanzada que recibieron un paquete básico de diagnóstico de la enfermedad</t>
  </si>
  <si>
    <t>Porcentaje de personas inscritas recientemente en el tratamiento antirretroviral que iniciaron el tratamiento preventivo de la tuberculosis durante el período de reporte</t>
  </si>
  <si>
    <t>Please select your geography</t>
  </si>
  <si>
    <t>Veuillez sélectionner votre région</t>
  </si>
  <si>
    <t>Seleccione su zona geográfica</t>
  </si>
  <si>
    <t>Consulte las instrucciones de la hoja de orientación sobre indicadores del Fondo Mundial para obtener más información sobre el denominador de este indicador. Si disponen de estimaciones nacionales, los países pueden utilizarlas para el análisis de deficiencias programáticas. Las estimaciones del tamaño de la población en áreas de poblaciones clave específicas se refieren a zonas en las que se espera que se disponga de programas para poblaciones clave priorizados en el PEN. Cuando se incluyan áreas geográficas específicas, indíquelo en el cuadro de comentarios.</t>
  </si>
  <si>
    <t>Proporcione la última estimación disponible de la prevalencia del VIH para esta población clave en la referencia. Especifique el año de la fuente de datos de la estimación (p. ej., encuesta bioconductual integrada, aunque puede ser diferente al año especificado en la columna de referencia). La última prevalencia del VIH disponible facilitada por el solicitante se utilizará automáticamente para la estimación de los años del período de ejecución. Sin embargo, los solicitantes pueden sobrescribir el valor de los siguientes años del período de ejecución proporcionando los supuestos de la tendencia prevista.</t>
  </si>
  <si>
    <t>Si se dispone de esta información, se utilizará para ajustar el denominador de los indicadores seleccionados. Si la información no está disponible, su representatividad es limitada o es de mala calidad, el denominador del indicador seguirá basándose en la estimación del tamaño de la población en áreas programáticas para poblaciones clave específicas. Proporcione la última estimación disponible de la proporción de esta población clave que vive con el VIH y conoce su estado seropositivo. Especifique la fuente de datos y el año en el cuadro de comentarios. El último porcentaje disponible (referencia) se utilizará automáticamente para los años del período de ejecución. Sin embargo, los solicitantes pueden sobrescribir el valor de los siguientes años del período de ejecución proporcionando los supuestos de la tendencia prevista.</t>
  </si>
  <si>
    <t xml:space="preserve">Si se proporciona información, se calculará automáticamente en función de la proporción de esta población clave que conoce su estado seropositivo entre los miembros de esta población clave que se estima que viven con el VIH. </t>
  </si>
  <si>
    <t>Corresponde a la estimación del tamaño de la población clave, sin contar a quienes conocen su estado serológico.</t>
  </si>
  <si>
    <t>Los países pueden utilizar la última estimación disponible de la proporción de la población clave que afirmó haber utilizado sistemáticamente un preservativo en su última relación sexual como medida aproximada de quienes utilizan otros métodos de prevención distintos de la PrEP. De lo contrario, especifique en los comentarios qué otros indicadores se utilizaron como medida aproximada. Se puede utilizar un indicador aproximado como estimación de la población que podría beneficiarse de la PrEP.</t>
  </si>
  <si>
    <t>Corresponde a la estimación de la población clave seronegativa que no utiliza sistemáticamente otros métodos de prevención.</t>
  </si>
  <si>
    <t>Proporcione la última estimación disponible de la prevalencia del VIH para esta población clave en la referencia. Especifique el año de la fuente de datos de la estimación (p. ej., encuesta bioconductual integrada, aunque puede ser diferente al año especificado en la columna de referencia). La última prevalencia del VIH disponible facilitada por el solicitante se utilizará automáticamente para la estimación de los años del período de ejecución.</t>
  </si>
  <si>
    <t>Consulte las instrucciones de las hojas de orientación sobre indicadores del Fondo Mundial para obtener más información sobre el denominador de este indicador. Si disponen de estimaciones nacionales, los países pueden utilizarlas para el análisis de deficiencias programáticas. Las estimaciones del tamaño de la población en áreas de poblaciones clave específicas se refieren a zonas en las que se espera que se disponga de programas para poblaciones clave priorizados en el PEN. Cuando se incluyan áreas geográficas específicas, indíquelo en el cuadro de comentarios.</t>
  </si>
  <si>
    <t>Los países pueden utilizar la última estimación disponible de proporción de la población clave que afirmó haber utilizado sistemáticamente un preservativo en su última relación sexual y agujas y jeringas estériles como medida aproximada de quienes utilizan otros métodos de prevención distintos de la PrEP. De lo contrario, especifique en los comentarios qué otros indicadores se utilizaron como medida aproximada. Se puede utilizar un indicador aproximado como estimación de la población que podría beneficiarse de la PrEP.</t>
  </si>
  <si>
    <t>Consulte las instrucciones de la hoja de orientación sobre indicadores del Fondo Mundial para obtener más información sobre el denominador de este indicador. Especifique la fuente de datos y los supuestos (área geográfica, número de prisiones, etc.) que justifican el tamaño de la población encarcelada.</t>
  </si>
  <si>
    <t>Consulte las instrucciones de la hoja de orientación sobre indicadores del Fondo Mundial para obtener más información sobre el denominador de este indicador. Especifique qué "otras poblaciones vulnerables" se incluyen para este indicador. Si disponen de estimaciones nacionales, los países pueden utilizarlas. Las estimaciones del tamaño de la población en áreas de poblaciones clave específicas se refieren a zonas en las que se espera que se disponga de programas para poblaciones clave priorizados en el PEN.</t>
  </si>
  <si>
    <t>Si se dispone de esta información, se utilizará para ajustar el denominador de los indicadores seleccionados. Si la información no está disponible, su representatividad es limitada o es de mala calidad, el denominador del indicador seguirá basándose en la estimación del tamaño de la población en áreas programáticas para poblaciones clave específicas. Proporcione la última estimación disponible de la proporción de esta población clave que conoce su estado seropositivo. Especifique la fuente de datos y el año en el cuadro de comentarios. El último porcentaje disponible (referencia) se utilizará automáticamente para los años del período de ejecución. Sin embargo, los solicitantes pueden sobrescribir el valor de los siguientes años del período de ejecución proporcionando los supuestos de la tendencia prevista.</t>
  </si>
  <si>
    <t>Como medida aproximada de esta estimación se puede utilizar la última estimación disponible de la proporción de niñas adolescentes y mujeres jóvenes que utilizan sistemáticamente preservativo con parejas no habituales (a partir de la última encuesta demográfica y de salud). (Nótese que las mujeres jóvenes de poblaciones clave pueden utilizar más el preservativo, pero puesto que el tamaño estimado de esta población es bajo, aceptamos este error para simplificar el cálculo).</t>
  </si>
  <si>
    <t>Los solicitantes deben especificar en el cuadro de comentarios qué otras poblaciones clave y vulnerables se incluyen. Cuando se prioricen múltiples poblaciones clave y vulnerables sin indicadores estándar dentro de este indicador, se pueden agregar los datos para completar los campos obligatorios y desglosarlos en el cuadro de comentarios. Si disponen de estimaciones nacionales, los países pueden utilizarlas para el análisis de deficiencias programáticas. Las estimaciones del tamaño de la población en áreas de poblaciones clave específicas se refieren a zonas en las que se espera que se disponga de programas para poblaciones clave priorizados en el PEN. Cuando se incluyan áreas geográficas específicas, indíquelo en el cuadro de comentarios.</t>
  </si>
  <si>
    <t>Consulte las instrucciones de la hoja de orientación sobre indicadores del Fondo Mundial para obtener información sobre el denominador de este indicador.</t>
  </si>
  <si>
    <t>Français : veuillez choisir la langue (ligne B14)</t>
  </si>
  <si>
    <t>Block Language</t>
  </si>
  <si>
    <t>Francais</t>
  </si>
  <si>
    <t>Español</t>
  </si>
  <si>
    <t>Languages</t>
  </si>
  <si>
    <t>Section</t>
  </si>
  <si>
    <t>Color</t>
  </si>
  <si>
    <t>Legend</t>
  </si>
  <si>
    <t>Action for the Applicant</t>
  </si>
  <si>
    <t>A</t>
  </si>
  <si>
    <t>Tab 1 and 2
Numerator and denominator</t>
  </si>
  <si>
    <t xml:space="preserve">Fields for data entry or selection from drop down lists. </t>
  </si>
  <si>
    <t>Please complete the data following the guidance provided for each indicator.</t>
  </si>
  <si>
    <t>Tab 1
Country target not covered</t>
  </si>
  <si>
    <t>Error. The number is &lt;0. A negative value means that the sum of each source is higher than the national strategic target.</t>
  </si>
  <si>
    <t xml:space="preserve">Applicants are required to correct negative values.   </t>
  </si>
  <si>
    <t>red font</t>
  </si>
  <si>
    <t>Country target not covered (Columns AA, AB and AC). Highlights all values which are &gt;0. A positive number means that there is a portion of the numerator target not covered by any available source of funding.</t>
  </si>
  <si>
    <t>Positive values are accepted. Applicants are encouraged to verify that values are correct, as these values determine the gap to country target and global targets.</t>
  </si>
  <si>
    <t xml:space="preserve">B
</t>
  </si>
  <si>
    <t>The gap to country and gap to global target</t>
  </si>
  <si>
    <t>The gap to country target or global target is 50% or higher.</t>
  </si>
  <si>
    <t>orange font</t>
  </si>
  <si>
    <t xml:space="preserve">The gap to country target or global target is above 10 and below 50%. </t>
  </si>
  <si>
    <t>blue font</t>
  </si>
  <si>
    <t>C</t>
  </si>
  <si>
    <t xml:space="preserve">
Error. More than 100% of the country target is covered.</t>
  </si>
  <si>
    <t>The split of the country target numerator by sources should be revised and corrected in Section A, Tab 1 (Numerator).</t>
  </si>
  <si>
    <t>Less than 50% of the country target is covered.</t>
  </si>
  <si>
    <t>Critical gaps (e.g. highlighted in red and orange) should inform investment prioritization in the Funding Request. Ensure alignment with other components of the Funding Request such as the Funding Landscape Table and PAAR.</t>
  </si>
  <si>
    <t>Between 50% and &lt;90% of the country target is covered.</t>
  </si>
  <si>
    <t>90% of more of the country target is covered.</t>
  </si>
  <si>
    <t>Global Fund contribution</t>
  </si>
  <si>
    <t>Global Fund average contribution to the country covered target during the implementation period is 35% or more.</t>
  </si>
  <si>
    <t>The Global Fund contribution to the target is material. Ensure alignment with the assumptions provided for the programmatic split by sources and the Funding Landscape Table.</t>
  </si>
  <si>
    <t>Fields not required for completion, based on the applicant's module and/or indicator selection.</t>
  </si>
  <si>
    <t>Couleur</t>
  </si>
  <si>
    <t>Légende</t>
  </si>
  <si>
    <t>Action pour le candidat</t>
  </si>
  <si>
    <t>Onglets 1 et 2
Numérateur et dénominateur</t>
  </si>
  <si>
    <t>Onglet 1
Cible nationale non couverte</t>
  </si>
  <si>
    <t>police rouge</t>
  </si>
  <si>
    <t xml:space="preserve">Champs pour la saisie ou la sélection de données à partir d’une liste déroulante.  </t>
  </si>
  <si>
    <t>Erreur. Le nombre est plus petit que 0. Une valeur négative signifie que la somme de chaque source est supérieure à la cible stratégique nationale.</t>
  </si>
  <si>
    <t>Cible nationale non couverte (colonnes AA, AB et AC). Mise en évidence de toutes les valeurs plus grandes que 0. Une valeur positive signifie qu’une partie de la cible du numérateur n’est couverte par aucune source de financement disponible.</t>
  </si>
  <si>
    <t>Veuillez saisir les données en suivant les indications fournies pour chaque indicateur.</t>
  </si>
  <si>
    <t xml:space="preserve">Les candidats doivent corriger les valeurs négatives.   </t>
  </si>
  <si>
    <t>Les valeurs positives sont acceptées. Les candidats sont encouragés à vérifier que les valeurs sont correctes, car ces valeurs déterminent l’écart par rapport à la cible nationale et aux cibles mondiales.</t>
  </si>
  <si>
    <t>Sección</t>
  </si>
  <si>
    <t>Leyenda</t>
  </si>
  <si>
    <t>Acciones que debe realizar el solicitante</t>
  </si>
  <si>
    <t>Pestaña 1 y 2
Numerador y denominador</t>
  </si>
  <si>
    <t>Pestaña 1
Meta del país no cubierta</t>
  </si>
  <si>
    <t>fuente roja</t>
  </si>
  <si>
    <t xml:space="preserve">Campos para introducir datos o seleccionarlos en las listas desplegables. </t>
  </si>
  <si>
    <t>Error. El número es &lt;0. Un valor negativo significa que la suma de cada fuente es superior a la meta estratégica nacional.</t>
  </si>
  <si>
    <t>Meta del país no cubierta (Columnas AA, AB y AC). Resalta todos los valores que son &gt;0. Un número positivo significa que hay una parte de la meta del numerador que no está cubierta por ninguna fuente de financiamiento disponible.</t>
  </si>
  <si>
    <t>Complete los datos siguiendo las directrices proporcionadas para cada indicador.</t>
  </si>
  <si>
    <t xml:space="preserve">Los solicitantes deben corregir los valores negativos.   </t>
  </si>
  <si>
    <t>Se aceptan valores positivos. Se recomienda a los solicitantes comprobar que los valores sean correctos, ya que dichos valores determinan la diferencia respecto a la meta del país y las metas mundiales.</t>
  </si>
  <si>
    <t>Error. The gap resulted negative (&lt;0%).</t>
  </si>
  <si>
    <t>The gap to country target or global target is 10% or below.</t>
  </si>
  <si>
    <t xml:space="preserve">The gap result for country targets is a negative number:
This indicates that the sum of the targets covered by all sources is above the country target. Applicants need to correct this issue before submission. 
The gap to global target is a negative number:
This indicated that the country target and covered targets are above the global target estimated and/or the estimated need. Applicants are encouraged to correct this issue by reviewing target ambition and/or estimates provided. </t>
  </si>
  <si>
    <t>Critical gaps (e.g. highlighted in red and orange) should inform investment prioritization in the Funding Request. Ensure alignment with other components of the Funding Request, such as the Funding Landscape Table and PAAR.</t>
  </si>
  <si>
    <t>Diferencia respecto a la meta del país y la meta mundial</t>
  </si>
  <si>
    <t>Error. La diferencia es negativa (&lt;0%).</t>
  </si>
  <si>
    <t>La diferencia respecto a la meta nacional o la meta mundial es del 50% o superior.</t>
  </si>
  <si>
    <t xml:space="preserve">La diferencia respecto a la meta nacional o la meta mundial es superior al 10% e inferior al 50%. </t>
  </si>
  <si>
    <t>La diferencia respecto a la meta nacional o la meta mundial es del 10% o inferior.</t>
  </si>
  <si>
    <t xml:space="preserve">El resultado de la diferencia para las metas del país es un número negativo:
Esto indica que la suma de las metas cubiertas por todas las fuentes está por encima de la meta del país. Los solicitantes deben corregir este problema antes del envío. 
La diferencia respecto a la meta mundial es un número negativo:
Esto indica que la meta del país y las metas cubiertas están por encima de la meta mundial estimada o de la necesidad estimada. Se insta a los solicitantes a corregir este problema revisando la ambición de la meta o las estimaciones proporcionadas. </t>
  </si>
  <si>
    <t>Las diferencias críticas (por ejemplo, las que aparecen resaltadas en rojo y naranja) deben fundamentar la priorización de las inversiones en la solicitud de financiamiento. Garantizar la alineación con otros componentes de la solicitud de financiamiento, como la tabla del panorama de financiamiento y la PAAR.</t>
  </si>
  <si>
    <t>Écart par rapport à la cible nationale et à la cible mondiale</t>
  </si>
  <si>
    <t>police orange</t>
  </si>
  <si>
    <t>police bleue</t>
  </si>
  <si>
    <t>Erreur. L’écart résultant est négatif (&lt;0 %).</t>
  </si>
  <si>
    <t>L’écart par rapport à la cible nationale ou à la cible mondiale est de 50 % ou plus.</t>
  </si>
  <si>
    <t xml:space="preserve">L’écart par rapport à la cible nationale ou à la cible mondiale est supérieur à 10 % et inférieur à 50 %. </t>
  </si>
  <si>
    <t>L’écart par rapport à la cible nationale ou à la cible mondiale est de 10 % ou moins.</t>
  </si>
  <si>
    <t xml:space="preserve">L’écart par rapport aux cibles nationales est un nombre négatif :
Cela indique que la somme des cibles couvertes par toutes les sources dépasse la cible nationale. Les candidats doivent corriger cet écart avant d’envoyer leur demande. 
L’écart par rapport à la cible mondiale est un nombre négatif :
Cela indique que la cible nationale et les cibles couvertes dépassent la cible mondiale estimée et/ou le besoin estimé. Les candidats sont encouragés à corriger cet écart en révisant l’ambition de la cible et/ou les estimations fournies. </t>
  </si>
  <si>
    <t>Les écarts critiques (p. ex. surlignés en rouge et en orange) doivent être pris en compte dans l’établissement des priorités d’investissement de la demande de financement. Les candidats doivent veiller à l’alignement sur les autres composantes de la demande de financement, comme le tableau du paysage de financement et la PAAR.</t>
  </si>
  <si>
    <t>Country target covered</t>
  </si>
  <si>
    <t>Cible nationale couverte</t>
  </si>
  <si>
    <t>Contribution du Fonds mondial</t>
  </si>
  <si>
    <t xml:space="preserve">
Erreur. La cible nationale est couverte à plus de 100 %.</t>
  </si>
  <si>
    <t>La cible nationale est couverte à moins de 50 %.</t>
  </si>
  <si>
    <t>La cible nationale est couverte entre 50 % et moins de 90 %.</t>
  </si>
  <si>
    <t>La cible nationale est couverte à plus de 90 %.</t>
  </si>
  <si>
    <t>La contribution moyenne du Fonds mondial à la cible couverte par le pays au cours de la période de mise en œuvre est de 35 % ou plus.</t>
  </si>
  <si>
    <t>Réviser et corriger la répartition du numérateur de la cible nationale par source dans la section A de l’onglet 1 (numérateur).</t>
  </si>
  <si>
    <t>La contribution du Fonds mondial à la cible est considérable. Assurer la cohérence avec les hypothèses établies pour la répartition programmatique par source et pour le tableau du paysage de financement.</t>
  </si>
  <si>
    <t>All sections</t>
  </si>
  <si>
    <t>Applicants can revise the module and/or indicator selection in Section A, Tab 1 (Numerator) to enable data entry for these fields.</t>
  </si>
  <si>
    <t>Toutes les sections</t>
  </si>
  <si>
    <t>Champs non obligatoires, d’après la sélection de modules et/ou d’indicateurs du candidat.</t>
  </si>
  <si>
    <t>Les candidats peuvent réviser leur sélection de modules et/ou d’indicateurs dans la section A de l’onglet 1 (numérateur) pour permettre la saisie des données dans ces champs.</t>
  </si>
  <si>
    <t xml:space="preserve">Meta del país cubierta  </t>
  </si>
  <si>
    <t>Contribución del Fondo Mundial</t>
  </si>
  <si>
    <t xml:space="preserve">
Error. Más del 100% de la meta nacional está cubierta.</t>
  </si>
  <si>
    <t>Menos del 50% de la meta nacional está cubierta.</t>
  </si>
  <si>
    <t>Entre el 50% y menos del 90% de la meta nacional está cubierta.</t>
  </si>
  <si>
    <t>El 90% o más de la meta nacional está cubierta.</t>
  </si>
  <si>
    <t>La contribución media del Fondo Mundial a la meta cubierta por el país durante el período de ejecución es del 35% o superior.</t>
  </si>
  <si>
    <t>La distribución del numerador de la meta nacional por fuentes debe revisarse y corregirse en la Sección A, pestaña 1 (Numerador).</t>
  </si>
  <si>
    <t>La contribución del Fondo Mundial a la meta es sustancial. Garantizar la alineación con los supuestos proporcionados para la distribución programática por fuentes y la tabla del panorama de financiamiento.</t>
  </si>
  <si>
    <t>Todas las secciones</t>
  </si>
  <si>
    <t>Campos no obligatorios en función de la selección del módulo o indicadores del solicitante.</t>
  </si>
  <si>
    <t>Los solicitantes pueden revisar la selección del módulo o de indicadores en la sección A, pestaña 1 (Numerador) para poder introducir datos en estos campos.</t>
  </si>
  <si>
    <t>https://clintonhealth.app.box.com/s/nmf2xcnat49u8x757e2ynjgb9izc2wb0</t>
  </si>
  <si>
    <t xml:space="preserve">https://clintonhealth.app.box.com/s/uyikgrr98j8gdxzs8z56nr5xaws31p07 </t>
  </si>
  <si>
    <t>Afghanistan</t>
  </si>
  <si>
    <t>Afganistán</t>
  </si>
  <si>
    <t>Aland Islands</t>
  </si>
  <si>
    <t>Îles Åland</t>
  </si>
  <si>
    <t>Åland, Islas</t>
  </si>
  <si>
    <t>Albania</t>
  </si>
  <si>
    <t>Albanie</t>
  </si>
  <si>
    <t>Algeria</t>
  </si>
  <si>
    <t>Algérie</t>
  </si>
  <si>
    <t>Argelia</t>
  </si>
  <si>
    <t>American Samoa</t>
  </si>
  <si>
    <t>Samoa américaines</t>
  </si>
  <si>
    <t>Samoa Americana</t>
  </si>
  <si>
    <t>Andorra</t>
  </si>
  <si>
    <t>Andorre</t>
  </si>
  <si>
    <t>Angola</t>
  </si>
  <si>
    <t>Anguilla</t>
  </si>
  <si>
    <t>Anguila</t>
  </si>
  <si>
    <t>Antigua and Barbuda</t>
  </si>
  <si>
    <t>Antigua-et-Barbuda</t>
  </si>
  <si>
    <t>Antigua y Barbuda</t>
  </si>
  <si>
    <t>Argentina</t>
  </si>
  <si>
    <t>Argentine</t>
  </si>
  <si>
    <t>Armenia</t>
  </si>
  <si>
    <t>Arménie</t>
  </si>
  <si>
    <t>Aruba</t>
  </si>
  <si>
    <t>Australia</t>
  </si>
  <si>
    <t>Australie</t>
  </si>
  <si>
    <t>Austria</t>
  </si>
  <si>
    <t>Autriche</t>
  </si>
  <si>
    <t>Azerbaijan</t>
  </si>
  <si>
    <t>Azerbaïdjan</t>
  </si>
  <si>
    <t>Azerbaiyán</t>
  </si>
  <si>
    <t>Bahamas</t>
  </si>
  <si>
    <t>Bahamas (las)</t>
  </si>
  <si>
    <t>Bahrain</t>
  </si>
  <si>
    <t>Bahreïn</t>
  </si>
  <si>
    <t>Bahrein</t>
  </si>
  <si>
    <t>Bangladesh</t>
  </si>
  <si>
    <t>Barbados</t>
  </si>
  <si>
    <t>Barbade</t>
  </si>
  <si>
    <t>Belarus</t>
  </si>
  <si>
    <t>Biélorussie</t>
  </si>
  <si>
    <t>Belarús</t>
  </si>
  <si>
    <t>Belgium</t>
  </si>
  <si>
    <t>Belgique</t>
  </si>
  <si>
    <t>Bélgica</t>
  </si>
  <si>
    <t>Belize</t>
  </si>
  <si>
    <t>Belice</t>
  </si>
  <si>
    <t>Benin</t>
  </si>
  <si>
    <t>Bénin</t>
  </si>
  <si>
    <t>Bermuda</t>
  </si>
  <si>
    <t>Bermudes</t>
  </si>
  <si>
    <t>Bermudas</t>
  </si>
  <si>
    <t>Bhutan</t>
  </si>
  <si>
    <t>Bhoutan</t>
  </si>
  <si>
    <t>Bhután</t>
  </si>
  <si>
    <t>Bolivia (Plurinational State)</t>
  </si>
  <si>
    <t>Bolivie (Etat Plurinational)</t>
  </si>
  <si>
    <t>Bolivia (Estado Plurinacional)</t>
  </si>
  <si>
    <t>Bonaire, Sint Eustatius and Saba</t>
  </si>
  <si>
    <t>Bonaire, Saint-Eustache et Saba</t>
  </si>
  <si>
    <t>Bonaire, San Eustaquio y Saba</t>
  </si>
  <si>
    <t>Bosnia and Herzegovina</t>
  </si>
  <si>
    <t>Bosnie-Herzégovine</t>
  </si>
  <si>
    <t>Bosnia y Herzegovina</t>
  </si>
  <si>
    <t>Botswana</t>
  </si>
  <si>
    <t>Brazil</t>
  </si>
  <si>
    <t>Brésil</t>
  </si>
  <si>
    <t>Brasil</t>
  </si>
  <si>
    <t>British Virgin Islands</t>
  </si>
  <si>
    <t>Îles Vierges britanniques</t>
  </si>
  <si>
    <t>Islas Vírgenes británicas</t>
  </si>
  <si>
    <t>Brunei Darussalam</t>
  </si>
  <si>
    <t>Brunéi Darussalam</t>
  </si>
  <si>
    <t>Bulgaria</t>
  </si>
  <si>
    <t>Bulgarie</t>
  </si>
  <si>
    <t>Burkina Faso</t>
  </si>
  <si>
    <t>Burundi</t>
  </si>
  <si>
    <t>Cabo Verde</t>
  </si>
  <si>
    <t>Cambodia</t>
  </si>
  <si>
    <t>Cambodge</t>
  </si>
  <si>
    <t>Camboya</t>
  </si>
  <si>
    <t>Cameroon</t>
  </si>
  <si>
    <t>Cameroun</t>
  </si>
  <si>
    <t>Camerún</t>
  </si>
  <si>
    <t>Canada</t>
  </si>
  <si>
    <t>Canadá</t>
  </si>
  <si>
    <t>Cayman Islands</t>
  </si>
  <si>
    <t>Îles Caïmans</t>
  </si>
  <si>
    <t>Islas Caimán</t>
  </si>
  <si>
    <t>Central African Republic</t>
  </si>
  <si>
    <t>République centrafricaine</t>
  </si>
  <si>
    <t>República Centroafricana</t>
  </si>
  <si>
    <t>Chad</t>
  </si>
  <si>
    <t>Tchad</t>
  </si>
  <si>
    <t>Chile</t>
  </si>
  <si>
    <t>Chili</t>
  </si>
  <si>
    <t>China</t>
  </si>
  <si>
    <t>Chine</t>
  </si>
  <si>
    <t>Colombia</t>
  </si>
  <si>
    <t>Colombie</t>
  </si>
  <si>
    <t>Comoros</t>
  </si>
  <si>
    <t>Comores</t>
  </si>
  <si>
    <t>Comoras</t>
  </si>
  <si>
    <t>Congo</t>
  </si>
  <si>
    <t>Congo (Democratic Republic)</t>
  </si>
  <si>
    <t>Congo (République démocratique)</t>
  </si>
  <si>
    <t>Congo (República Democrática)</t>
  </si>
  <si>
    <t>Cook Islands</t>
  </si>
  <si>
    <t>Îles Cook</t>
  </si>
  <si>
    <t>Islas Cook</t>
  </si>
  <si>
    <t>Costa Rica</t>
  </si>
  <si>
    <t>Croatia</t>
  </si>
  <si>
    <t>Croatie</t>
  </si>
  <si>
    <t>Croacia</t>
  </si>
  <si>
    <t>Cuba</t>
  </si>
  <si>
    <t>Curacao</t>
  </si>
  <si>
    <t>Curaçao</t>
  </si>
  <si>
    <t>Cyprus</t>
  </si>
  <si>
    <t>Chypre</t>
  </si>
  <si>
    <t>Chipre</t>
  </si>
  <si>
    <t>Czechia</t>
  </si>
  <si>
    <t>République tchèque</t>
  </si>
  <si>
    <t>República Checa</t>
  </si>
  <si>
    <t>Côte d'Ivoire</t>
  </si>
  <si>
    <t>Denmark</t>
  </si>
  <si>
    <t>Danemark</t>
  </si>
  <si>
    <t>Dinamarca</t>
  </si>
  <si>
    <t>Djibouti</t>
  </si>
  <si>
    <t>Dominica</t>
  </si>
  <si>
    <t>Dominique</t>
  </si>
  <si>
    <t>Dominican Republic</t>
  </si>
  <si>
    <t>République dominicaine</t>
  </si>
  <si>
    <t>República Dominicana</t>
  </si>
  <si>
    <t>Ecuador</t>
  </si>
  <si>
    <t>Équateur</t>
  </si>
  <si>
    <t>Egypt</t>
  </si>
  <si>
    <t>Égypte</t>
  </si>
  <si>
    <t>Egipto</t>
  </si>
  <si>
    <t>El Salvador</t>
  </si>
  <si>
    <t>Salvador</t>
  </si>
  <si>
    <t>Equatorial Guinea</t>
  </si>
  <si>
    <t>Guinée équatoriale</t>
  </si>
  <si>
    <t>Guinea Ecuatorial</t>
  </si>
  <si>
    <t>Eritrea</t>
  </si>
  <si>
    <t>Érythrée</t>
  </si>
  <si>
    <t>Estonia</t>
  </si>
  <si>
    <t>Estonie</t>
  </si>
  <si>
    <t>Eswatini</t>
  </si>
  <si>
    <t>Ethiopia</t>
  </si>
  <si>
    <t>Éthiopie</t>
  </si>
  <si>
    <t>Etiopía</t>
  </si>
  <si>
    <t>Faeroe Islands</t>
  </si>
  <si>
    <t>Îles Féroé</t>
  </si>
  <si>
    <t>Islas Feroe</t>
  </si>
  <si>
    <t>Falkland Islands (Malvinas)</t>
  </si>
  <si>
    <t>Malouines (Falkland)</t>
  </si>
  <si>
    <t>Islas Malvinas (Falkland)</t>
  </si>
  <si>
    <t>Fiji</t>
  </si>
  <si>
    <t>Fidji</t>
  </si>
  <si>
    <t>Finland</t>
  </si>
  <si>
    <t>Finlande</t>
  </si>
  <si>
    <t>Finlandia</t>
  </si>
  <si>
    <t>France</t>
  </si>
  <si>
    <t>Francia</t>
  </si>
  <si>
    <t>French Guiana</t>
  </si>
  <si>
    <t>Guyane</t>
  </si>
  <si>
    <t>Guayana Francesa</t>
  </si>
  <si>
    <t>French Polynesia</t>
  </si>
  <si>
    <t>Polynésie française</t>
  </si>
  <si>
    <t>Polinesia Francesa</t>
  </si>
  <si>
    <t>Gabon</t>
  </si>
  <si>
    <t>Gabón</t>
  </si>
  <si>
    <t>Gambia</t>
  </si>
  <si>
    <t>Gambie</t>
  </si>
  <si>
    <t>Georgia</t>
  </si>
  <si>
    <t>Géorgie</t>
  </si>
  <si>
    <t>Germany</t>
  </si>
  <si>
    <t>Allemagne</t>
  </si>
  <si>
    <t>Alemania</t>
  </si>
  <si>
    <t>Ghana</t>
  </si>
  <si>
    <t>Gibraltar</t>
  </si>
  <si>
    <t>Greece</t>
  </si>
  <si>
    <t>Grèce</t>
  </si>
  <si>
    <t>Grecia</t>
  </si>
  <si>
    <t>Greenland</t>
  </si>
  <si>
    <t>Groenland</t>
  </si>
  <si>
    <t>Groenlandia</t>
  </si>
  <si>
    <t>Grenada</t>
  </si>
  <si>
    <t>Grenade</t>
  </si>
  <si>
    <t>Granada</t>
  </si>
  <si>
    <t>Guadeloupe</t>
  </si>
  <si>
    <t>Guam</t>
  </si>
  <si>
    <t>Guatemala</t>
  </si>
  <si>
    <t>Guernsey</t>
  </si>
  <si>
    <t>Guernesey</t>
  </si>
  <si>
    <t>Guinea</t>
  </si>
  <si>
    <t>Guinée</t>
  </si>
  <si>
    <t>Guinea-Bissau</t>
  </si>
  <si>
    <t>Guinée-Bissau</t>
  </si>
  <si>
    <t>Guinea Bissau</t>
  </si>
  <si>
    <t>Guyana</t>
  </si>
  <si>
    <t>Haiti</t>
  </si>
  <si>
    <t>Haïti</t>
  </si>
  <si>
    <t>Haití</t>
  </si>
  <si>
    <t>Holy See</t>
  </si>
  <si>
    <t>Saint-Siège (Vatican)</t>
  </si>
  <si>
    <t>Santa Sede</t>
  </si>
  <si>
    <t>Honduras</t>
  </si>
  <si>
    <t>Hong Kong</t>
  </si>
  <si>
    <t>Hungary</t>
  </si>
  <si>
    <t>Hongrie</t>
  </si>
  <si>
    <t>Hungría</t>
  </si>
  <si>
    <t>Iceland</t>
  </si>
  <si>
    <t>Islande</t>
  </si>
  <si>
    <t>Islandia</t>
  </si>
  <si>
    <t>India</t>
  </si>
  <si>
    <t>Inde</t>
  </si>
  <si>
    <t>Indonesia</t>
  </si>
  <si>
    <t>Indonésie</t>
  </si>
  <si>
    <t>Iran (Islamic Republic)</t>
  </si>
  <si>
    <t>Iran</t>
  </si>
  <si>
    <t>Irán (República Islámica)</t>
  </si>
  <si>
    <t>Iraq</t>
  </si>
  <si>
    <t>Irak</t>
  </si>
  <si>
    <t>Ireland</t>
  </si>
  <si>
    <t>Irlande</t>
  </si>
  <si>
    <t>Irlanda</t>
  </si>
  <si>
    <t>Isle of Man</t>
  </si>
  <si>
    <t>Île de Man</t>
  </si>
  <si>
    <t>Isla de Man</t>
  </si>
  <si>
    <t>Israel</t>
  </si>
  <si>
    <t>Israël</t>
  </si>
  <si>
    <t>Italy</t>
  </si>
  <si>
    <t>Italie</t>
  </si>
  <si>
    <t>Italia</t>
  </si>
  <si>
    <t>Jamaica</t>
  </si>
  <si>
    <t>Jamaïque</t>
  </si>
  <si>
    <t>Japan</t>
  </si>
  <si>
    <t>Japon</t>
  </si>
  <si>
    <t>Japón</t>
  </si>
  <si>
    <t>Jersey</t>
  </si>
  <si>
    <t>Jordan</t>
  </si>
  <si>
    <t>Jordanie</t>
  </si>
  <si>
    <t>Jordania</t>
  </si>
  <si>
    <t>Kazakhstan</t>
  </si>
  <si>
    <t>Kazajstán</t>
  </si>
  <si>
    <t>Kenya</t>
  </si>
  <si>
    <t>Kiribati</t>
  </si>
  <si>
    <t>Korea (Democratic Peoples Republic)</t>
  </si>
  <si>
    <t>Corée du Nord</t>
  </si>
  <si>
    <t>Corea (República Popular Democrática)</t>
  </si>
  <si>
    <t>Korea (Republic)</t>
  </si>
  <si>
    <t>Corée du Sud</t>
  </si>
  <si>
    <t>Corea (República)</t>
  </si>
  <si>
    <t>Kosovo</t>
  </si>
  <si>
    <t>Kuwait</t>
  </si>
  <si>
    <t>Koweït</t>
  </si>
  <si>
    <t>Kyrgyzstan</t>
  </si>
  <si>
    <t>Kirghizistan</t>
  </si>
  <si>
    <t>Kirguistán</t>
  </si>
  <si>
    <t>Lao (Peoples Democratic Republic)</t>
  </si>
  <si>
    <t>Laos</t>
  </si>
  <si>
    <t>Lao (República Democrática Popular)</t>
  </si>
  <si>
    <t>Latvia</t>
  </si>
  <si>
    <t>Lettonie</t>
  </si>
  <si>
    <t>Letonia</t>
  </si>
  <si>
    <t>Lebanon</t>
  </si>
  <si>
    <t>Liban</t>
  </si>
  <si>
    <t>Líbano</t>
  </si>
  <si>
    <t>Lesotho</t>
  </si>
  <si>
    <t>Liberia</t>
  </si>
  <si>
    <t>Libya</t>
  </si>
  <si>
    <t>Libye</t>
  </si>
  <si>
    <t>Libia</t>
  </si>
  <si>
    <t>Liechtenstein</t>
  </si>
  <si>
    <t>Lithuania</t>
  </si>
  <si>
    <t>Lituanie</t>
  </si>
  <si>
    <t>Lituania</t>
  </si>
  <si>
    <t>Luxembourg</t>
  </si>
  <si>
    <t>Luxemburgo</t>
  </si>
  <si>
    <t>Macao</t>
  </si>
  <si>
    <t>Madagascar</t>
  </si>
  <si>
    <t>Malawi</t>
  </si>
  <si>
    <t>Malaysia</t>
  </si>
  <si>
    <t>Malaisie</t>
  </si>
  <si>
    <t>Malasia</t>
  </si>
  <si>
    <t>Maldives</t>
  </si>
  <si>
    <t>Maldivas</t>
  </si>
  <si>
    <t>Mali</t>
  </si>
  <si>
    <t>Malí</t>
  </si>
  <si>
    <t>Malta</t>
  </si>
  <si>
    <t>Malte</t>
  </si>
  <si>
    <t>Marshall Islands</t>
  </si>
  <si>
    <t>Îles Marshall</t>
  </si>
  <si>
    <t>Islas Marshall</t>
  </si>
  <si>
    <t>Martinique</t>
  </si>
  <si>
    <t>Mauritania</t>
  </si>
  <si>
    <t>Mauritanie</t>
  </si>
  <si>
    <t>Mauritius</t>
  </si>
  <si>
    <t>Maurice</t>
  </si>
  <si>
    <t>Mauricio</t>
  </si>
  <si>
    <t>Mayotte</t>
  </si>
  <si>
    <t>Mexico</t>
  </si>
  <si>
    <t>Mexique</t>
  </si>
  <si>
    <t>México</t>
  </si>
  <si>
    <t>Micronesia (Federated States)</t>
  </si>
  <si>
    <t>Micronésie</t>
  </si>
  <si>
    <t>Micronesia (Estados Federados)</t>
  </si>
  <si>
    <t>Monaco</t>
  </si>
  <si>
    <t>Mónaco</t>
  </si>
  <si>
    <t>Mongolia</t>
  </si>
  <si>
    <t>Mongolie</t>
  </si>
  <si>
    <t>Montenegro</t>
  </si>
  <si>
    <t>Monténégro</t>
  </si>
  <si>
    <t>Montserrat</t>
  </si>
  <si>
    <t>Morocco</t>
  </si>
  <si>
    <t>Maroc</t>
  </si>
  <si>
    <t>Marruecos</t>
  </si>
  <si>
    <t>Mozambique</t>
  </si>
  <si>
    <t>Myanmar</t>
  </si>
  <si>
    <t>Birmanie</t>
  </si>
  <si>
    <t>Namibia</t>
  </si>
  <si>
    <t>Namibie</t>
  </si>
  <si>
    <t>Nauru</t>
  </si>
  <si>
    <t>Nepal</t>
  </si>
  <si>
    <t>Népal</t>
  </si>
  <si>
    <t>Netherlands</t>
  </si>
  <si>
    <t>Pays-Bas</t>
  </si>
  <si>
    <t>Países Bajos</t>
  </si>
  <si>
    <t>New Caledonia</t>
  </si>
  <si>
    <t>Nouvelle-Calédonie</t>
  </si>
  <si>
    <t>Nueva Caledonia</t>
  </si>
  <si>
    <t>New Zealand</t>
  </si>
  <si>
    <t>Nouvelle-Zélande</t>
  </si>
  <si>
    <t>Nueva Zelandia</t>
  </si>
  <si>
    <t>Nicaragua</t>
  </si>
  <si>
    <t>Niger</t>
  </si>
  <si>
    <t>Níger</t>
  </si>
  <si>
    <t>Nigeria</t>
  </si>
  <si>
    <t>Niue</t>
  </si>
  <si>
    <t>Norfolk Island</t>
  </si>
  <si>
    <t>Île Norfolk</t>
  </si>
  <si>
    <t>Isla Norfolk</t>
  </si>
  <si>
    <t>North Macedonia</t>
  </si>
  <si>
    <t>Macédoine du Nord</t>
  </si>
  <si>
    <t>Macedonia del Norte</t>
  </si>
  <si>
    <t>Northern Mariana Islands</t>
  </si>
  <si>
    <t>Îles Mariannes du Nord</t>
  </si>
  <si>
    <t>Islas Marianas del Norte</t>
  </si>
  <si>
    <t>Norway</t>
  </si>
  <si>
    <t>Norvège</t>
  </si>
  <si>
    <t>Noruega</t>
  </si>
  <si>
    <t>Oman</t>
  </si>
  <si>
    <t>Omán</t>
  </si>
  <si>
    <t>Pakistan</t>
  </si>
  <si>
    <t>Pakistán</t>
  </si>
  <si>
    <t>Palau</t>
  </si>
  <si>
    <t>Palaos</t>
  </si>
  <si>
    <t>Palestine</t>
  </si>
  <si>
    <t>Palestina (Estado)</t>
  </si>
  <si>
    <t>Panama</t>
  </si>
  <si>
    <t>Panamá</t>
  </si>
  <si>
    <t>Papua New Guinea</t>
  </si>
  <si>
    <t>Papouasie-Nouvelle-Guinée</t>
  </si>
  <si>
    <t>Papua Nueva Guinea</t>
  </si>
  <si>
    <t>Paraguay</t>
  </si>
  <si>
    <t>Peru</t>
  </si>
  <si>
    <t>Pérou</t>
  </si>
  <si>
    <t>Perú</t>
  </si>
  <si>
    <t>Philippines</t>
  </si>
  <si>
    <t>Filipinas</t>
  </si>
  <si>
    <t>Pitcairn</t>
  </si>
  <si>
    <t>Îles Pitcairn</t>
  </si>
  <si>
    <t>Poland</t>
  </si>
  <si>
    <t>Pologne</t>
  </si>
  <si>
    <t>Polonia</t>
  </si>
  <si>
    <t>Portugal</t>
  </si>
  <si>
    <t>Puerto Rico</t>
  </si>
  <si>
    <t>Porto Rico</t>
  </si>
  <si>
    <t>Qatar</t>
  </si>
  <si>
    <t>Romania</t>
  </si>
  <si>
    <t>Roumanie</t>
  </si>
  <si>
    <t>Rumania</t>
  </si>
  <si>
    <t>Russian Federation</t>
  </si>
  <si>
    <t>Russie</t>
  </si>
  <si>
    <t>Rusia (Federación)</t>
  </si>
  <si>
    <t>Rwanda</t>
  </si>
  <si>
    <t>Réunion</t>
  </si>
  <si>
    <t>Reunión</t>
  </si>
  <si>
    <t>Saint Helena</t>
  </si>
  <si>
    <t>Sainte-Hélène, Ascension et Tristan da Cunha</t>
  </si>
  <si>
    <t>Santa Helena, Ascensión y Tristán de Acuña</t>
  </si>
  <si>
    <t>Saint Kitts and Nevis</t>
  </si>
  <si>
    <t>Saint-Christophe-et-Niévès</t>
  </si>
  <si>
    <t>Saint Kitts y Nevis</t>
  </si>
  <si>
    <t>Saint Lucia</t>
  </si>
  <si>
    <t>Sainte-Lucie</t>
  </si>
  <si>
    <t>Santa Lucía</t>
  </si>
  <si>
    <t>Saint Pierre and Miquelon</t>
  </si>
  <si>
    <t>Saint-Pierre-et-Miquelon</t>
  </si>
  <si>
    <t>San Pedro y Miquelón</t>
  </si>
  <si>
    <t>Saint Vincent and Grenadines</t>
  </si>
  <si>
    <t>Saint-Vincent-et-les Grenadines</t>
  </si>
  <si>
    <t>San Vicente y las Granadinas</t>
  </si>
  <si>
    <t>Samoa</t>
  </si>
  <si>
    <t>San Marino</t>
  </si>
  <si>
    <t>Saint-Marin</t>
  </si>
  <si>
    <t>Sao Tome and Principe</t>
  </si>
  <si>
    <t>Sao Tomé-et-Principe</t>
  </si>
  <si>
    <t>Santo Tomé y Príncipe</t>
  </si>
  <si>
    <t>Saudi Arabia</t>
  </si>
  <si>
    <t>Arabie saoudite</t>
  </si>
  <si>
    <t>Arabia Saudita</t>
  </si>
  <si>
    <t>Senegal</t>
  </si>
  <si>
    <t>Sénégal</t>
  </si>
  <si>
    <t>Serbia</t>
  </si>
  <si>
    <t>Serbie</t>
  </si>
  <si>
    <t>Seychelles</t>
  </si>
  <si>
    <t>Sierra Leone</t>
  </si>
  <si>
    <t>Sierra leona</t>
  </si>
  <si>
    <t>Singapore</t>
  </si>
  <si>
    <t>Singapour</t>
  </si>
  <si>
    <t>Singapur</t>
  </si>
  <si>
    <t>Sint Maarten (Dutch part)</t>
  </si>
  <si>
    <t>Sint Maarten</t>
  </si>
  <si>
    <t>Sint Maarten (parte neerlandesa)</t>
  </si>
  <si>
    <t>Slovakia</t>
  </si>
  <si>
    <t>Slovaquie</t>
  </si>
  <si>
    <t>Eslovaquia</t>
  </si>
  <si>
    <t>Slovenia</t>
  </si>
  <si>
    <t>Slovénie</t>
  </si>
  <si>
    <t>Eslovenia</t>
  </si>
  <si>
    <t>Solomon Islands</t>
  </si>
  <si>
    <t>Salomon</t>
  </si>
  <si>
    <t>Islas Salomón</t>
  </si>
  <si>
    <t>Somalia</t>
  </si>
  <si>
    <t>Somalie</t>
  </si>
  <si>
    <t>South Africa</t>
  </si>
  <si>
    <t>Afrique du Sud</t>
  </si>
  <si>
    <t>Sudáfrica</t>
  </si>
  <si>
    <t>South Sudan</t>
  </si>
  <si>
    <t>Soudan du Sud</t>
  </si>
  <si>
    <t>Sudán del Sur</t>
  </si>
  <si>
    <t>Spain</t>
  </si>
  <si>
    <t>Espagne</t>
  </si>
  <si>
    <t>España</t>
  </si>
  <si>
    <t>Sri Lanka</t>
  </si>
  <si>
    <t>Sudan</t>
  </si>
  <si>
    <t>Soudan</t>
  </si>
  <si>
    <t>Sudán</t>
  </si>
  <si>
    <t>Suriname</t>
  </si>
  <si>
    <t>Svalbard and Jan Mayen Islands</t>
  </si>
  <si>
    <t>Svalbard et ile Jan Mayen</t>
  </si>
  <si>
    <t>Svalbard y Jan Mayen</t>
  </si>
  <si>
    <t>Sweden</t>
  </si>
  <si>
    <t>Suède</t>
  </si>
  <si>
    <t>Suecia</t>
  </si>
  <si>
    <t>Switzerland</t>
  </si>
  <si>
    <t>Suisse</t>
  </si>
  <si>
    <t>Suiza</t>
  </si>
  <si>
    <t>Syrian Arab Republic</t>
  </si>
  <si>
    <t>Syrie</t>
  </si>
  <si>
    <t>Siria (República Árabe)</t>
  </si>
  <si>
    <t>Taiwan</t>
  </si>
  <si>
    <t>Taïwan</t>
  </si>
  <si>
    <t>Taiwán</t>
  </si>
  <si>
    <t>Tajikistan</t>
  </si>
  <si>
    <t>Tadjikistan</t>
  </si>
  <si>
    <t>Tayikistán</t>
  </si>
  <si>
    <t>Tanzania (United Republic)</t>
  </si>
  <si>
    <t>Tanzanie (République Unie)</t>
  </si>
  <si>
    <t>Tanzania (República Unida)</t>
  </si>
  <si>
    <t>Thailand</t>
  </si>
  <si>
    <t>Thaïlande</t>
  </si>
  <si>
    <t>Tailandia</t>
  </si>
  <si>
    <t>Timor-Leste</t>
  </si>
  <si>
    <t>Timor oriental</t>
  </si>
  <si>
    <t>Togo</t>
  </si>
  <si>
    <t>Tokelau</t>
  </si>
  <si>
    <t>Tonga</t>
  </si>
  <si>
    <t>Trinidad and Tobago</t>
  </si>
  <si>
    <t>Trinité-et-Tobago</t>
  </si>
  <si>
    <t>Trinidad y Tabago</t>
  </si>
  <si>
    <t>Tunisia</t>
  </si>
  <si>
    <t>Tunisie</t>
  </si>
  <si>
    <t>Túnez</t>
  </si>
  <si>
    <t>Turkmenistan</t>
  </si>
  <si>
    <t>Turkménistan</t>
  </si>
  <si>
    <t>Turkmenistán</t>
  </si>
  <si>
    <t>Turks and Caicos Islands</t>
  </si>
  <si>
    <t>Îles Turques-et-Caïques</t>
  </si>
  <si>
    <t>Islas Turcas y Caicos</t>
  </si>
  <si>
    <t>Tuvalu</t>
  </si>
  <si>
    <t>Türkiye</t>
  </si>
  <si>
    <t>Uganda</t>
  </si>
  <si>
    <t>Ouganda</t>
  </si>
  <si>
    <t>Ukraine</t>
  </si>
  <si>
    <t>Ucrania</t>
  </si>
  <si>
    <t>United Arab Emirates</t>
  </si>
  <si>
    <t>Émirats arabes unis</t>
  </si>
  <si>
    <t>Emiratos Árabes Unidos</t>
  </si>
  <si>
    <t>United Kingdom</t>
  </si>
  <si>
    <t>Royaume-Uni</t>
  </si>
  <si>
    <t>Reino Unido de Gran Bretaña e Irlanda del Norte</t>
  </si>
  <si>
    <t>United States</t>
  </si>
  <si>
    <t>États-Unis</t>
  </si>
  <si>
    <t>Estados Unidos de América</t>
  </si>
  <si>
    <t>United States Virgin Islands</t>
  </si>
  <si>
    <t>Îles Vierges des États-Unis</t>
  </si>
  <si>
    <t>Islas Vírgenes (Estados Unidos)</t>
  </si>
  <si>
    <t>Uruguay</t>
  </si>
  <si>
    <t>Uzbekistan</t>
  </si>
  <si>
    <t>Ouzbékistan</t>
  </si>
  <si>
    <t>Uzbekistán</t>
  </si>
  <si>
    <t>Vanuatu</t>
  </si>
  <si>
    <t>Venezuela</t>
  </si>
  <si>
    <t>Viet Nam</t>
  </si>
  <si>
    <t>Viêt Nam</t>
  </si>
  <si>
    <t>Wallis and Futuna Islands</t>
  </si>
  <si>
    <t>Wallis-et-Futuna</t>
  </si>
  <si>
    <t>Wallis y Futuna</t>
  </si>
  <si>
    <t>Western Sahara</t>
  </si>
  <si>
    <t>Sahara occidental</t>
  </si>
  <si>
    <t>Sahara Occidental</t>
  </si>
  <si>
    <t>Yemen</t>
  </si>
  <si>
    <t>Yémen</t>
  </si>
  <si>
    <t>Zambia</t>
  </si>
  <si>
    <t>Zambie</t>
  </si>
  <si>
    <t>Zanzibar</t>
  </si>
  <si>
    <t>Zimbabwe</t>
  </si>
  <si>
    <t>CountryPicklist</t>
  </si>
  <si>
    <t>texto rojo</t>
  </si>
  <si>
    <t>texto naranja</t>
  </si>
  <si>
    <t>texto azul</t>
  </si>
  <si>
    <t>Do not use copy-and-paste functions for any cells in Data Entry Tabs 1 and 2, Section A. This may alter the cell formatting and cause errors in automated formulas in other sections.</t>
  </si>
  <si>
    <t>N’utilisez pas les fonctions de copier-coller pour les cellules des onglets de saisie des données 1 et 2, section A. Cela pourrait modifier le formatage des cellules et provoquer des erreurs dans les formules automatisées des autres sections.</t>
  </si>
  <si>
    <t>No utilice funciones de copiar y pegar en ninguna de las celdas de las Pestañas de Ingreso de Datos 1 y 2, sección A. Esto podría alterar el formato de las celdas y generar errores en las fórmulas automatizadas de otras secciones.</t>
  </si>
  <si>
    <t>While selected indicators for HIV Prevention and Differentiated HIV Testing Services are provided in the tables for key and vulnerable populations, Applicants are requested to select at least two priority key populations in the Programmatic Gap Table, unless otherwise indicated by the Country Team. In addition, Applicants from the Global Fund's list of 12 adolescent girls and young women (AGYW) priority countries (Botswana, Eswatini, Kenya, Lesotho, Malawi, Mozambique, Namibia, South Africa, Tanzania, Uganda, Zambia, Zimbabwe) should complete HIV Prevention indicators for this population group.</t>
  </si>
  <si>
    <t>Bien que des indicateurs sélectionnés pour la prévention du VIH et les services de dépistage du VIH différenciés soient fournis dans les tableaux relatifs aux populations clés et vulnérables, les candidats sont priés de sélectionner au moins deux populations clés prioritaires dans le Tableau des Lacunes Programmatiques, sauf indication contraire de l’équipe de pays. En outre, les candidats des 12 pays prioritaires du Fonds mondial pour les adolescentes et les jeunes femmes (Afrique du Sud, Botswana, Eswatini, Kenya, Lesotho, Malawi, Mozambique, Namibie, Ouganda, Tanzanie, Zambie, Zimbabwe) doivent remplir les indicateurs de prévention du VIH pour ce groupe de population.</t>
  </si>
  <si>
    <t>Aunque los indicadores seleccionados para la Prevención del VIH y los Servicios de pruebas diferenciadas del VIH se incluyen en las tablas para poblaciones clave y vulnerables, los solicitantes deben seleccionar al menos dos poblaciones clave prioritarias en la Tabla de Brechas Programáticas, a menos que el Equipo de País indique lo contrario. Además, los solicitantes de los 12 países que el Fondo Mundial considera prioritarios con relación a las niñas adolescentes y mujeres jóvenes (Botswana, Eswatini, Kenya, Lesotho, Malawi, Mozambique, Namibia, Sudáfrica, Tanzanía, Uganda, Zambia y Zimbabwe) deben completar los indicadores de Prevención del VIH para este grupo de población.</t>
  </si>
  <si>
    <t>Requirements for indicator selection are specified for each priority module in Section_A_HIV_Numerator_Tab_1 (Column C). First, select ""Yes"" for the priority modules related to Global Fund investments in the funding request in column B. Selected modules and indicators will automatically appear in Data Entry Tab 2. The automated calculations of gaps and contributions will be shown in the HIV gap summary tab (tab entitled Section_B_HIV_Gaps) and the HIV summary contributions tab (tab entitled Section_C_HIV_CountryTargets&amp;Co), respectively. Second, select ""Yes"" for the indicators related to Global Fund investments in the funding request.</t>
  </si>
  <si>
    <t>Les exigences relatives à la sélection des indicateurs sont précisées pour chaque module prioritaire dans l’onglet Section_A_HIV_Numerator_Tab_1  (colonne C). Tout d’abord, sélectionnez « Oui » pour les modules prioritaires liés aux investissements du Fonds mondial dans la demande de financement dans la colonne B. Les modules et indicateurs sélectionnés apparaîtront automatiquement dans l’onglet 2 de saisie des données. Les calculs automatisés des lacunes et des contributions seront affichés dans l’onglet Résumé des lacunes en matière de VIH (onglet intitulé Section_B_HIV_Gaps) et dans l’onglet Résumé des contributions en matière de VIH (onglet intitulé Section_C_HIV_CountryTargets&amp;Co), respectivement. Ensuite, sélectionnez « Oui » pour les indicateurs liés aux investissements du Fonds mondial dans la demande de financement.</t>
  </si>
  <si>
    <t>Los requisitos para seleccionar los indicadores se especifican para cada módulo prioritario en la pestaña Section_A_HIV_Numerator_Tab_1  (columna C). En primer lugar, seleccione ""Sí"" para los módulos prioritarios relacionados con las inversiones del Fondo Mundial en la solicitud de financiamiento en la columna B. Los módulos e indicadores seleccionados aparecerán automáticamente en la pestaña de introducción de datos 2. Los cálculos automatizados de las deficiencias y contribuciones aparecerán en la pestaña de resumen de deficiencias relacionadas con el VIH (titulada Section_B_HIV_Gaps) y en la pestaña de resumen de las contribuciones en materia de VIH (titulada Section_C_HIV_CountryTargets&amp;Co), respectivamente. En segundo lugar, seleccione ""Sí"" para los indicadores relacionados con las inversiones del Fondo Mundial en la solicitud de financiamiento.</t>
  </si>
  <si>
    <t>Complete the comment box by providing key assumptions for country estimates and specify the relevant data sources (Column N).</t>
  </si>
  <si>
    <t>Ajoutez un commentaire dans l’encadré réservé à cet effet en fournissant des hypothèses clés pour les estimations nationales et en spécifiant les sources de données pertinentes (Colonne N).</t>
  </si>
  <si>
    <t>Explique en el cuadro de comentarios los principales supuestos utilizados para las estimaciones nacionales y especifique sus fuentes de datos (Columna N).</t>
  </si>
  <si>
    <t>Use quantified programmatic gaps as reference for prioritizing interventions in the Prioritized Above Allocation Request tool (PAAR). Prioritize the gap to reach country targets when proposing activities in the PAAR that aim to close that gap.</t>
  </si>
  <si>
    <t>Utilisez les lacunes programmatiques quantifiées comme référence pour prioriser les interventions dans l’outil de la Demande de Financement Hiérarchisée au-delà de la Somme Allouée (PAAR). Lors de la proposition d’activités dans la demande de financement hiérarchisée au-delà de la somme allouée (PAAR), prioriser celles qui visent à combler les lacunes pour atteindre les cibles nationales.</t>
  </si>
  <si>
    <t>Utilice las deficiencias programáticas cuantificadas como referencia para priorizar las intervenciones en la Solicitud Priorizada por Encima del Monto Asignado (PAAR). Priorice lo que falta para alcanzar las metas nacionales a la hora de proponer actividades en la PAAR dirigidas a cubrir dicha deficiencia.</t>
  </si>
  <si>
    <t>Gaps to reach global targets can help to clarify ambition, prioritization and additional resource needs, and inform in-country advocacy to accelerate progress toward global targets.</t>
  </si>
  <si>
    <t>Les lacunes pour atteindre les cibles mondiales peuvent aider à clarifier l’ambition, la priorisation et les besoins en ressources supplémentaires, et à informer le plaidoyer dans les pays pour accélérer les progrès vers les cibles mondiales.</t>
  </si>
  <si>
    <t>Las deficiencias que impidan alcanzar las metas globales pueden ayudar a definir las expectativas, la priorización y los recursos adicionales necesarios, así como a fundamentar las iniciativas de abogacía en los países con vistas a acelerar la consecución de dichas metas.</t>
  </si>
  <si>
    <t xml:space="preserve">Please read the instructions carefully before completing the Programmatic Gap Table. </t>
  </si>
  <si>
    <t>Instructions for filling out the HIV Programmatic Gap Table</t>
  </si>
  <si>
    <t>Please complete the Programmatic Gap Table by providing data for the priority modules and respective indicators in Data Entry Tab 1 (tab entitled Section_A_HIV_Numerator_Tab_1) and Data Entry Tab 2 (tab entitled Section_A_HIV_Denominators_Tab_2).</t>
  </si>
  <si>
    <t>The HIV Programmatic Gap Table is composed of three sections: Section A for data entry, Section B for the HIV gap summary, and Section C for the summary of covered HIV targets and contributions.</t>
  </si>
  <si>
    <t>Ensure alignment between this tab summarizing covered HIV targets and the Performance Framework. Selected priority modules and the respective selected coverage indicators can be included in the Performance Framework, in alignment with the indicator selection guidance (see Global Fund Indicator Guidance Sheets). Country Teams may ask Applicants to select additional coverage indicators in the Programmatic Gap Table beyond the specified requirement in Data Entry Tab 1 (e.g., prevention indicators for more than two key populations). In these cases, the Country Team will agree on its prioritization for the Performance Framework.</t>
  </si>
  <si>
    <t>Veuillez lire attentivement les instructions avant de remplir le Tableau des Lacunes Programmatiques.</t>
  </si>
  <si>
    <t>Instructions pour remplir le Tableau des Lacunes Programmatiques en matière de VIH</t>
  </si>
  <si>
    <t>Veuillez remplir le Tableau des Lacunes Programmatiques en fournissant des données pour les modules prioritaires et les indicateurs respectifs dans l’onglet 1 de saisie des données (onglet intitulé Section_A_HIV_Numerator_Tab_1) et l’onglet 2 de saisie des données (onglet intitulé Section_A_HIV_Denominators_Tab_2).</t>
  </si>
  <si>
    <t>Le Tableau des Lacunes Programmatiques doit être rempli par les candidats de tous les portefeuilles à fort impact et essentiels. Pour les portefeuilles ciblés, l’achèvement est facultatif et se fait sous les orientations des équipes de pays du Fonds mondial.</t>
  </si>
  <si>
    <t>Le Tableau des Lacunes Programmatiques en matière de VIH estime les lacunes pour certains indicateurs de quatre modules prioritaires du cadre modulaire : Prévention du VIH, Services de dépistage du VIH différenciés, Traitement, prise en charge et soutien et Tuberculose / VIH.</t>
  </si>
  <si>
    <t xml:space="preserve">Le Tableau des Lacunes Programmatiques en matière de VIH se compose de trois sections : la section A pour la saisie des données, la section B pour le résumé des lacunes en matière de VIH et la section C pour le résumé des cibles et des contributions couvertes en matière de VIH. </t>
  </si>
  <si>
    <t>Assurez-vous de l’alignement entre cet onglet résumant les cibles de couverture du VIH et le cadre de performance. Les modules prioritaires sélectionnés et les indicateurs de couverture respectifs peuvent être inclus dans le cadre de performance, conformément aux orientations relatives à la sélection des indicateurs (voir les fiches d’orientation sur les indicateurs du Fonds mondial). Les équipes de pays peuvent demander aux candidats de sélectionner des indicateurs de couverture supplémentaires dans le Tableau des Lacunes Programmatiques au-delà des exigences spécifiées dans l’onglet 1 de saisie des données (p. ex. les indicateurs de prévention pour plus de deux populations clés). Dans ces cas, l’équipe de pays se mettra d’accord sur la priorisation pour le cadre de performance.</t>
  </si>
  <si>
    <t>Lea con atención las instrucciones antes de completar la Tabla de Deficiencias Programáticas.</t>
  </si>
  <si>
    <t>Instrucciones para rellenar la Tabla de Deficiencias Programáticas del VIH</t>
  </si>
  <si>
    <t>Complete la Tabla de Deficiencias Programáticas proporcionando datos para los módulos prioritarios y sus respectivos indicadores en la pestaña de introducción de datos 1 (titulada Section_A_HIV_Numerator_Tab_1) y en la pestaña de introducción de datos 2 (titulada Section_A_HIV_Denominators_Tab_2).</t>
  </si>
  <si>
    <t>Todos los solicitantes de portafolios de alto impacto y centrales deben completar la Tabla de Deficiencias Programáticas. En el caso de los portafolios enfocados, es opcional (de completarla, se seguirán las orientaciones de los Equipos de País del Fondo Mundial).</t>
  </si>
  <si>
    <t xml:space="preserve">La Tabla de Deficiencias Programáticas del VIH calcula las deficiencias relativas a indicadores seleccionados de los cuatro módulos prioritarios del marco modular: Prevención del VIH; Servicios de pruebas diferenciadas del VIH; Tratamiento, atención y apoyo; y Tuberculosis/VIH. </t>
  </si>
  <si>
    <t xml:space="preserve">La Tabla de Deficiencias Programáticas del VIH consta de tres secciones: la sección A para introducir datos, la sección B para resumir las deficiencias relacionadas con el VIH, y la sección C para resumir las metas y contribuciones cubiertas. </t>
  </si>
  <si>
    <t>Compruebe que esta pestaña, que resume las metas del VIH cubiertas, coincida con el marco de desempeño. Los módulos prioritarios seleccionados y los respectivos indicadores de cobertura pueden figurar en el marco de desempeño, en consonancia con las orientaciones sobre la selección de indicadores (consulte las hojas de orientación sobre indicadores del Fondo Mundial). Los Equipos de País pueden pedir a los solicitantes que seleccionen en la Tabla de Deficiencias Programáticas otros indicadores de cobertura, más allá del requisito que figura en la pestaña de introducción de datos 1 (p. ej., indicadores de prevención para más de dos poblaciones clave). En estos casos, el Equipo de País acordará su priorización para el marco de desempeño.</t>
  </si>
  <si>
    <t>Country targets or NSP targets should guide target setting in the Performance Framework, considering factors such as scope of targets (national versus subnational), available funding to cover national targets and share of targets by available funding sources.</t>
  </si>
  <si>
    <t>Les cibles nationales ou les cibles du plan stratégique national doivent guider l’établissement des cibles dans le cadre de performance, en tenant compte de facteurs tels que la portée des cibles (nationales ou infranationales), la disponibilité des fonds pour couvrir les cibles nationales et la part des cibles par les sources de financement disponibles.</t>
  </si>
  <si>
    <t>Las metas nacionales o del PEN deben orientar los objetivos establecidos en el marco de desempeño, teniendo en cuenta factores como el alcance de las metas (nacionales frente a subnacionales), el financiamiento disponible para cubrir las metas nacionales y la distribución de las metas entre las fuentes de financiamiento disponibles.</t>
  </si>
  <si>
    <t>Color Legend</t>
  </si>
  <si>
    <t>Légende des Couleurs</t>
  </si>
  <si>
    <t>Leyenda de Colores</t>
  </si>
  <si>
    <t>Assumptions for the split of contributions by sources should include all interventions needed to implement PrEP programs, beyond health products and service delivery. This includes capacity building, demand generation and monitoring and evaluation interventions, including those for the community.</t>
  </si>
  <si>
    <t>Les hypothèses relatives à la répartition des contributions par sources doivent inclure toutes les interventions nécessaires à lamettre en oeuvre des programmes de PrEP, au-delà des produits de santé et de la prestation de services. Cela comprend le renforcement des capacités, la création de la demande et les interventions de suivi et d’évaluation, y compris celles destinées à la communauté.</t>
  </si>
  <si>
    <t>Los supuestos para la distribución de las contribuciones por fuentes deben incluir todas las intervenciones necesarias para Implementar los programas de PrEP, más allá de los productos sanitarios y la prestación de servicios. Se engloban aquí intervenciones para el desarrollo de la capacidad, la generación de demanda y el monitoreo y la evaluación, incluidas las dirigidas a la comunidad.</t>
  </si>
  <si>
    <t>Assumptions for the split of contributions by sources should include all interventions needed to scale up treatment, care and support, beyond health products and service delivery. This includes capacity building, quality improvement interventions, support in the community, digital health, differentiated service delivery and other interventions. In the absence of costed NSPs that provide quantification of all resources contributed by different sources, applicants can consider estimate proportions of potential contributions based on available information from other donors, the Global Fund, budgeted amounts and quantifiable resources. This should be indicated in the comment box.</t>
  </si>
  <si>
    <t>En l’absence d’un plan stratégique national chiffré fournissant une quantification de toutes les ressources apportées par différentes sources, les candidats peuvent estimer les proportions des contributions potentielles sur la base des informations disponibles auprès d’autres donateurs, du Fonds mondial, des montants budgétisés et des ressources quantifiables. Cela doit être indiqué dans l’encadré réservé aux commentaires.</t>
  </si>
  <si>
    <t>Les hypothèses relatives à la répartition des contributions par sources doivent inclure toutes les interventions nécessaires à la mise à l’échelle du traitement, de la prise en charge et du soutien, au-delà des produits de santé et de la prestation de services. Cela comprend le renforcement des capacités, les interventions d’amélioration de la qualité, le soutien dans la communauté, la santé numérique, la prestation de services différenciés et d’autres interventions. En l’absence d’un plan stratégique national chiffré fournissant une quantification de toutes les ressources apportées par différentes sources, les candidats peuvent estimer les proportions des contributions potentielles sur la base des informations disponibles auprès d’autres donateurs, du Fonds mondial, des montants budgétisés et des ressources quantifiables. Cela doit être indiqué dans l’encadré réservé aux commentaires.</t>
  </si>
  <si>
    <t>A falta de PEN presupuestados que cuantifiquen todos los recursos aportados por las distintas fuentes, el solicitante puede estimar las proporciones de las posibles contribuciones en función de la información disponible de otros donantes, el Fondo Mundial, los montos presupuestados y los recursos cuantificables. Esto debe indicarse en el cuadro de comentarios.</t>
  </si>
  <si>
    <t>Use this indicator in the Programmatic Gap Table only if other key and vulnerable populations (KVPs) that do not have standard indicators (i.e., KP-6 a,b,c and/or d) are prioritized and targeted for PrEP. Applicants should specify in the comment box which other KVPs are included. When multiple KVPs without standard indicators are prioritized under this indicator, the data can be aggregated to complete the required fields, while disaggregated data can be provided in the comment box. 
This indicator can be selected for the Performance Framework, following the selection criteria specified in the Global Fund Indicator Guidance Sheets. It may only be used to target other KVPs that do not have standard indicators for PrEP and/or, in specific contexts and in agreement with your Country Team, to aggregate KVPs targeted for PrEP which have standard indicators. In cases where one or more KVPs with standard indicators (MSM, trans and gender diverse people, sex workers and people who inject drugs) are targeted and will be aggregated in the Performance Framework using this indicator (KP-6e), Applicants should always provide the data in the Programmatic Gap Table using KP-6a, b, c and/or d standard indicators and ensure there is consistency in the aggregated information to be used for Performance Framework purposes.
Assumptions for the split of contributions by sources should include all interventions needed to implement PrEP programs, beyond health products and service delivery. This includes capacity building, demand generation and monitoring and evaluation interventions, including those for the community.</t>
  </si>
  <si>
    <t>Utilisez cet indicateur dans le Tableau des Lacunes Programmatiques uniquement si d'autres populations clés et vulnérables ne disposant pas d'indicateurs standards (c’est-à-dire KP-6 a, b, c et/ou d) sont prioritaires et ciblées pour la PrEP. Les candidats doivent préciser dans l’encadré réservé aux commentaires quelles autres populations clés et vulnérables sont incluses. Lorsque plusieurs populations clés et vulnérables sans indicateurs standards sont prioritaires sous cet indicateur, les données peuvent être agrégées pour remplir les champs requis, tandis que les données ventilées peuvent être fournies dans l’encadré réservé aux commentaires. 
Cet indicateur peut être sélectionné pour le cadre de performance, en suivant les critères de sélection précisés dans les fiches d’orientation sur les indicateurs du Fonds mondial. Il ne peut être utilisé que pour cibler d’autres populations clés et vulnérables qui n’ont pas d’indicateurs standards pour la PrEP et/ou, dans des contextes spécifiques et en accord avec votre équipe de pays, pour agréger des populations clés et vulnérables ciblées pour la PrEP qui ont des indicateurs standards. Dans les cas où une ou plusieurs populations clés et vulnérables avec des indicateurs standards (hommes ayant des rapports sexuels avec des hommes, personnes transgenres et de diverses identités de genre, travailleuses et travailleurs du sexe et personnes qui consomment des drogues injectables) sont ciblées et seront agrégées dans le cadre de performance à l’aide de cet indicateur (KP-6e), les candidats doivent toujours fournir les données dans le Tableau des Lacunes Programmatiques à l’aide des indicateurs standards KP-6a, b, c et/ou d et s’assurer de la cohérence des informations agrégées à utiliser pour les besoins du cadre de performance.
Les hypothèses relatives à la répartition des contributions par sources doivent inclure toutes les interventions nécessaires à lamettre en oeuvre des programmes de PrEP, au-delà des produits de santé et de la prestation de services. Cela comprend le renforcement des capacités, la création de la demande et les interventions de suivi et d’évaluation, y compris celles destinées à la communauté.</t>
  </si>
  <si>
    <t>Utilice este indicador en la Tabla de Deficiencias Programáticas únicamente si la PrEP se dirige y se prioriza para otras poblaciones clave y vulnerables que no tienen indicadores estándar (es decir, KP-6 a, b, c o d). Los solicitantes deben especificar en el cuadro de comentarios qué otras poblaciones clave y vulnerables se incluyen. Cuando se dé prioridad a múltiples poblaciones clave y vulnerables que no cuenten con indicadores estándar dentro de este indicador, se pueden agregar los datos para completar los campos obligatorios y desglosarlos en el cuadro de comentarios. 
Este indicador se puede seleccionar para el marco de desempeño en función de los criterios que figuran en las hojas de orientación sobre indicadores del Fondo Mundial. Solo puede utilizarse para otras poblaciones clave y vulnerables que no tengan indicadores estándar para la PrEP, o bien en contextos específicos y de acuerdo con su Equipo de País, para agrupar poblaciones clave y vulnerables beneficiarias de la PrEP que tengan indicadores estándar. Cuando se utilice este indicador (KP-6e) para una o más poblaciones clave y vulnerables con indicadores estándar (hombres que tienen relaciones sexuales con hombres, personas trans y con diversidad de género, trabajadores del sexo y personas que consumen drogas inyectables) y estas se agrupen en el marco de desempeño, los solicitantes deberán proporcionar los datos en la Tabla de Deficiencias Programáticas utilizando los indicadores estándar KP-6a, b, c o d y comprobar que coincidan con la información agregada que se utilizará para el marco de desempeño.
Los supuestos para la distribución de las contribuciones por fuentes deben incluir todas las intervenciones necesarias para Implementar los programas de PrEP, más allá de los productos sanitarios y la prestación de servicios. Se engloban aquí intervenciones para el desarrollo de la capacidad, la generación de demanda y el monitoreo y la evaluación, incluidas las dirigidas a la comunidad.</t>
  </si>
  <si>
    <t>Provide the latest available estimated HIV prevalence for this key population in baseline. Specify the year of availability of the estimate data source (i.e., IBBS, though it may differ from the year specified for the baseline column). The latest available HIV prevalence provided by the Applicant will be automatically used for the estimation of the years in the implementation period. However, Applicants can overwrite the value for future years within the implementation period providing assumptions for the projected trend.</t>
  </si>
  <si>
    <t>Provide the latest available estimated HIV prevalence for this KVP in baseline. Specify the year of availability of the estimate datasource (i.e., IBBS, it may differ from the year specified for the baseline column). The latest available HIV prevalence provided by the Applicant will be automatically used for the estimation of the years in the implementation period.</t>
  </si>
  <si>
    <t>Provide the latest available estimated HIV prevalence for this KVP in baseline. Specify the year of availability of the estimate datasource (i.e., IBBS, it may differ from the year specified for the Baseline column). The latest available HIV prevalence provided by the Applicant will be automatically used for the estimation of the years in the implementation period.</t>
  </si>
  <si>
    <t>External resources (Non-Global Fund)</t>
  </si>
  <si>
    <t>Ressources externes (hors Fonds mondial)</t>
  </si>
  <si>
    <t>External Resources (Non-Global Fund)</t>
  </si>
  <si>
    <t>Recursos externos (No Fondo Mundial)</t>
  </si>
  <si>
    <t>Le module TB/VIH et son indicateur prioritaire figurent dans les tableaux des écarts programmatiques du VIH et de la TB. Lorsque le demandeur soumet des requêtes pour les deux maladies et doit remplir les deux tableaux, ce module ne doit être complété qu’une seule fois, dans l’un ou l’autre tableau.
Saisissez ensuite les données de référence en utilisant les derniers résultats programmatiques disponibles, les cibles nationales basées sur le plan stratégique national (PSN) ou équivalent, et la répartition par sources de financement pour les numérateurs des indicateurs sélectionnés. Idéalement, cette répartition des cibles est basée sur un plan stratégique national chiffré et tient compte des ressources spécifiques nécessaires pour atteindre la cible de l’indicateur. Des orientations supplémentaires spécifiques aux indicateurs sont fournies dans la colonne AG de l’onglet 1 de saisie des données.</t>
  </si>
  <si>
    <t>For countries where domestic resources are covering all or most essential commodities and other costs for service delivery related to the selected priority indicator, estimating the contributions from other sources, including the Global Fund, can be difficult. Applicants may consider assumptions that may apply only to the local context and will require national programs to consider how the interventions and activities to be funded by the Global Fund will contribute to sustaining or scaling up service delivery to achieve the targets of priority indicators. In these cases, Applicants may estimate the Global Fund contribution in terms of the proportion of the target that such interventions can help to achieve and provide their assumptions in the comment box.  Additionally, assumptions and rationale for available funding by sources in the Programmatic Gap Table should be aligned with the funding landscape table.</t>
  </si>
  <si>
    <t>Dans les pays où les ressources nationales couvrent la totalité ou la majeure partie des produits essentiels et des autres coûts de prestation de services liés à l’indicateur prioritaire sélectionné, il peut s’avérer difficile d’estimer les contributions d’autres sources, y compris du Fonds mondial. Les candidats peuvent envisager des hypothèses qui ne s’appliquent qu’au contexte local et exigeront des programmes nationaux qu’ils examinent comment les interventions et les activités qui seront financées par le Fonds mondial contribueront à pérenniser ou à développer la prestation de services pour atteindre les cibles des indicateurs prioritaires. Dans ce cas, les candidats peuvent estimer la contribution du Fonds mondial en termes de proportion de la cible que ces interventions peuvent aider à atteindre et fournir leurs hypothèses dans l’encadré réservé aux commentaires. De même, les hypothèses et la justification du financement disponible par sources dans le Tableau des Lacunes Programmatiques doivent être alignées sur le tableau du paysage de financement.</t>
  </si>
  <si>
    <t>Para los países donde los recursos nacionales cubran todos o la mayoría de los productos esenciales y otros costos de prestación de servicios relacionados con el indicador prioritario seleccionado, puede ser difícil estimar las contribuciones de otras fuentes, incluido el Fondo Mundial. Los solicitantes pueden utilizar supuestos aplicables únicamente al contexto local y los programas nacionales deberán considerar cómo las intervenciones y actividades que financiará el Fondo Mundial contribuirán a mantener o ampliar la prestación de servicios para alcanzar las metas de los indicadores prioritarios. En estos casos, los solicitantes pueden estimar la contribución del Fondo Mundial en términos de la proporción de la meta que dichas intervenciones ayudarían a alcanzar y explicar sus supuestos en el cuadro de comentarios. Adicionalmente, los supuestos y la justificación para el financiamiento disponible por fuentes en la Tabla de Deficiencias Programáticas deben estar alineados con la tabla del panorama de financiamiento.</t>
  </si>
  <si>
    <t>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t>
  </si>
  <si>
    <t>Use the UNAIDS C-NET tool to complete this section. When using C-NET estimations, countries should note the assumptions used in C-NET to obtain the total number of male condoms needed for this key population and align with the assumptions and operational needs for the delivery of the prevention package. Find the UNAIDS C-NET tool here:</t>
  </si>
  <si>
    <t>Utilice la herramienta C-NET de ONUSIDA para completar esta sección. Cuando utilicen estimaciones de C-NET, los países deben tener en cuenta los supuestos utilizados para obtener el número total de preservativos masculinos necesarios para esta población clave y alinearlos con los supuestos y necesidades operativas para la prestación del paquete de prevención. Consulte la herramienta C-NET aquí:</t>
  </si>
  <si>
    <t>Utilice la herramienta SHIPP. Vaya a la pestaña de estimación del tamaño de la población F15-24 y seleccione su país en la columna A. A continuación, sume lo siguiente para estimar el tamaño de la población para el paquete: (1) estimación del tamaño de la población de mujeres jóvenes de poblaciones clave (sume los números en la columna K) + (2) estimación del tamaño de la población de niñas adolescentes y mujeres jóvenes que tienen relaciones sexuales en distritos con una incidencia moderada y alta (seleccione los distritos con una incidencia moderada y alta y sume los números en las columnas I y J). Consulte la herramienta SHIPP aquí:</t>
  </si>
  <si>
    <t>Utilice la herramienta SHIPP. Se necesita más información: vaya a la pestaña de estimación del tamaño de la población F15-24 y seleccione su país en la columna A. A continuación, sume lo siguiente para estimar el tamaño de la población para la PrEP: (1) estimación del tamaño de la población de mujeres jóvenes de poblaciones clave (sume los números de la columna K) + (2) estimación del tamaño de la población de niñas adolescentes y mujeres jóvenes con parejas seronegativas en distritos con una incidencia alta (seleccione los distritos con una incidencia alta y sume los números en la columna J). Esta estimación ya excluye a las niñas adolescentes y mujeres jóvenes que viven con el VIH. Consulte la herramienta SHIPP aquí:</t>
  </si>
  <si>
    <t>Utilisez l’outil C-NET de l’ONUSIDA pour remplir cette section. Lorsqu’ils utilisent les estimations C-NET, les pays doivent noter les hypothèses utilisées pour obtenir le nombre total de préservatifs masculins nécessaires pour cette population clé et s’aligner sur les hypothèses et les besoins opérationnels pour la fourniture du paquet de prévention. Consultez l'outil SHIPP ici:</t>
  </si>
  <si>
    <t>Utilisez l’outil SHIPP. Allez dans l’onglet F15-24 de l’estimation de la taille de la population et sélectionnez votre pays dans la colonne A. Additionnez ensuite les éléments suivants pour obtenir l’estimation de la taille de la population pour le paquet : 1) estimation de la taille de la population jeunes femmes – populations clés (ajoutez les nombres dans la colonne K) + 2) estimation de la taille de la population adolescentes et jeunes femmes qui ont des rapports sexuels dans des districts à incidence modérée et élevée (sélectionnez les districts à incidence modérée et élevée et ajoutez les nombres dans les colonnes I et J). Consultez l'outil SHIPP ici:</t>
  </si>
  <si>
    <t>Utilisez l’outil C-NET de l’ONUSIDA pour remplir cette section. Lorsqu’ils utilisent les estimations C-NET, les pays doivent noter les hypothèses utilisées pour obtenir le nombre total de préservatifs masculins nécessaires pour cette population clé et s’aligner sur les hypothèses et les besoins opérationnels pour la fourniture du paquet de prévention. Consultez l'outil C-NET ici:</t>
  </si>
  <si>
    <t>Utilisez l’outil SHIPP. Plus d’informations nécessaires ici : allez dans l’onglet F15-24 de l’estimation de la taille de la population et sélectionnez votre pays dans la colonne A. Additionnez ensuite les éléments suivants pour obtenir l’estimation de la taille de la population pour la PrEP : 1) estimation de la taille de la population jeunes femmes – populations clés (ajoutez les nombres dans la colonne K) + 2) estimation de la taille de la population adolescentes et jeunes femmes avec des partenaires séronégatifs au VIH dans des districts à incidence élevée (sélectionnez les districts à incidence élevée et ajoutez les nombres dans la colonne J). Cette estimation exclut déjà les adolescentes et les jeunes femmes vivant avec le VIH. Consultez l'outil C-NET ici:</t>
  </si>
  <si>
    <t>Utilisez l’outil C-NET de l’ONUSIDA pour remplir cette section. Lorsqu’ils utilisent les estimations C-NET, les pays doivent noter les hypothèses utilisées pour obtenir le nombre total de préservatifs masculins nécessaires pour cette population clé et s’aligner sur les hypothèses et les besoins opérationnels pour la fourniture du paquet de prévention. Consultez l'outil C-Net ici:</t>
  </si>
  <si>
    <t xml:space="preserve">Follow Global Fund Indicator Guidance Sheet instructions for details about this indicator denominator. The CHAI advanced HIV disease quantification tool can be used to estimate the number of people living with HIV who are eligible for CD4 testing. Find the CD4 need calculator here: </t>
  </si>
  <si>
    <t xml:space="preserve">Suivez les instructions de la fiche d’orientation sur les indicateurs du Fonds mondial pour plus de détails sur le dénominateur de cet indicateur. L’outil CHAI de quantification de la maladie à VIH à un stade avancé peut être utilisé pour estimer le nombre de personnes vivant avec le VIH qui sont éligibles pour un test de numération des CD4. Consulter ici le calculateur des besoins en CD4 : 
 </t>
  </si>
  <si>
    <t xml:space="preserve">Consulte las instrucciones de la hoja de orientación sobre indicadores del Fondo Mundial para obtener información sobre el denominador de este indicador. Puede utilizarse la herramienta CHAI de cuantificación de la enfermedad del VIH en fase avanzada para estimar el número de personas que viven con el VIH que son elegibles para las pruebas de CD4. Está disponible aquí la calculadora de necesidad de CD4:  </t>
  </si>
  <si>
    <t xml:space="preserve">Follow Global Fund Indicator Guidance Sheet instructions for details about this indicator denominator. People living with HIV who are identified with advanced HIV disease can include those newly enrolled and on treatment. The basic advanced HIV disease diagnostic package includes: CrAg testing and TB diagnostic test (urinary TB LAM +/- molecular test). Find the Advanced HIV Disease Commodity Calculator tool here: </t>
  </si>
  <si>
    <t>Suivez les instructions de la fiche d’orientation sur les indicateurs du Fonds mondial pour plus de détails sur le dénominateur de cet indicateur. Les personnes vivant avec le VIH ayant été identifiées comme vivant avec la maladie à VIH à un stade avancé peuvent comprendre celles nouvellement mises sous traitement et sous traitement. Le paquet de diagnostics de base pour la maladie à VIH à un stade avancé comprend : le test CrAg et le test de diagnostic de la tuberculose (test urinaire LAM de la tuberculose +/- test moléculaire). Veuillez consulter ici le calculateur de produits pour la maladie à VIH à stade avancé :</t>
  </si>
  <si>
    <t>Consulte las instrucciones de la hoja de orientación sobre indicadores del Fondo Mundial para obtener información sobre el denominador de este indicador. Las personas seropositivas a las que se ha diagnosticado enfermedad del VIH en fase avanzada pueden englobar a las inscritas recientemente en el tratamiento o a quienes ya lo recibían. El paquete básico de diagnóstico de la enfermedad del VIH en fase avanzada incluye: Prueba CrAg y prueba diagnóstica de tuberculosis (prueba de lipoarabinomanano en flujo urinario para la tuberculosis +/- prueba molecular). Está diponible aquí la calculadora de productos para la enfermedad del VIH en fase avanzada:</t>
  </si>
  <si>
    <t>El módulo de TB/VIH y su indicador prioritario están incluidos en las tablas de brechas programáticas de VIH y TB. Cuando el Solicitante presenta solicitudes para ambas enfermedades y debe completar ambas tablas, este módulo debe llenarse solo una vez, en cualquiera de ellas.
A continuación, introduzca los datos de la línea de base utilizando los últimos resultados programáticos disponibles, las metas nacionales basadas en el Plan Estratégico Nacional (PEN) o equivalente, y la distribución por fuentes de financiamiento para los numeradores de los indicadores seleccionados. Lo ideal es que la distribución de las metas se base en un PEN presupuestado y tenga en cuenta los recursos específicos necesarios para alcanzar la meta del indicador. En la columna AG de la pestaña de introducción de datos 1 se ofrecen directrices adicionales para indicadores específicos.</t>
  </si>
  <si>
    <t>The TB/HIV module and its priority indicator are included in both the HIV and TB Programmatic Gap Tables. When Applicants are submitting requests for both diseases and must complete both tables, this module should be filled out only once, in either table.
Then input baseline data using latest programmatic results available, country targets based on National Strategic Plan (NSP) or equivalent, and split by funding sources for the numerators of the selected indicators. Ideally, this split of targets is based on a costed NSP and considers specific resources     needed to achieve the indicator target. Additional guidance specific to the indicators is provided in Column AG in Data Entry Tab 1.</t>
  </si>
  <si>
    <t>The average contribution of the Global Fund to the targets is automatically calculated in column AF for each selected priority module completed by the Applicant. The average contribution is calculated for the three years of implementation period of the funding request, using the data provided for the targets of all indicators within each priority module. When the priority modules for which the Global Fund contribution is 35% or higher, Applicants must complete the Detailed Disease Financial Gap tab for that priority module in the Funding Landscape Table.</t>
  </si>
  <si>
    <t>Los módulos prioritarios son un subgrupo de módulos dentro del Marco Modular del Fondo Mundial que fueron seleccionados para el diseño de la Tabla de Deficiencias Programáticas. Estos módulos prioritarios incluyen indicadores estándares relacionados a las metas globales del componente de enfermedad correspondiente.</t>
  </si>
  <si>
    <t>The priority modules are the subgroup of modules of the Global Fund modular framework that have been selected for the programmatic gap tables design. These priority modules include standard indicators related to global targets of the corresponding disease component.</t>
  </si>
  <si>
    <t>Les modules prioritaires sont le sous-groupe de modules du cadre modulaire du Fonds mondial qui ont été sélectionnés pour la conception des tables de lacune programmatique. Ces modules prioritaires incluent des indicateurs standards liés aux cibles mondiales de la composante correspondante de la maladie.</t>
  </si>
  <si>
    <t>La contribution moyenne du Fonds mondial aux objectifs est automatiquement calculée dans la colonne AF pour chaque module prioritaire sélectionné complété par le Demandeur. La contribution moyenne est calculée pour les trois années de la période de mise en œuvre de la demande de financement, en utilisant les données fournies pour les objectifs de tous les indicateurs de chaque module prioritaire. Lorsque les modules prioritaires pour lesquels la contribution du Fonds mondial est de 35 % ou plus, les demandeurs doivent remplir l’onglet Déficit de Financement Détaillé des Maladies pour ce module prioritaire dans le Tableau du Paysage du Financement.</t>
  </si>
  <si>
    <t>La contribución promedio del Fondo Mundial a las metas se calcula automaticamente en la columna AF para cada módulo prioritario seleccionado y completado por el Solicitante. La contribución promedio se calcula para los tres años del período de implementación de la solicitud de financiamiento, utilizando los datos otorgados para las metas de todos los indicadores incluidos en cada módulo prioritario. Cuando los módulos prioritarios para los cuales la contribución del Fondo Mundial resultan 35% o más, los Solicitantes deben completar la pestaña de Déficit de Financiamiento Detallado para las Enfermedades para el módulo prioritario en cuestión en la Tabla de Panorama de Financiamiento.</t>
  </si>
  <si>
    <t>Nombre de personnes vivant avec le VIH ayant subi un test de numération des CD4 lors de leur diagnostic du VIH, lors de leur nouvelle mise sous traitement ou après que le traitement n’a pas fonctionné au cours de la période de communication de l’information</t>
  </si>
  <si>
    <t>Número de personas que viven con el VIH que recibieron una prueba de recuento de CD4 en el momento del diagnóstico del VIH, al reiniciar el tratamiento o después del fracaso del tratamiento durante el período de reporte</t>
  </si>
  <si>
    <t>Number of people living with HIV who were newly diagnosed with HIV, who re-initiated treatment or were identified as having treatment failure during the reporting period</t>
  </si>
  <si>
    <t>Nombre de personnes vivant avec le VIH nouvellement diagnostiquées séropositives au VIH, ayant recommencé un traitement ou pour qui le traitement n’a pas fonctionné au cours de la période de communication de l’information</t>
  </si>
  <si>
    <t>Número de personas que viven con el VIH a las que se ha diagnosticado recientemente el VIH, que reiniciaron el tratamiento y en las que se confirmó el fracaso del tratamiento durante el período de reporte</t>
  </si>
  <si>
    <t>Number of people living with HIV who received CD4 testing at HIV diagnosis, re-initiation of treatment or after treatment failure during the reporting period</t>
  </si>
  <si>
    <t>Proportion de personnes vivant avec le VIH ayant subi un test de numération des CD4</t>
  </si>
  <si>
    <t>Proporción de personas que viven con el VIH  que recibieron una prueba de recuento de CD4</t>
  </si>
  <si>
    <t>Proportion of people living with HIV who had a CD4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</si>
</sst>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_ ;[Red]\-0\ "/>
    <numFmt numFmtId="166" formatCode="#,##0_ ;[Red]\-#,##0\ "/>
  </numFmts>
  <fonts count="35" x14ac:knownFonts="1">
    <font>
      <sz val="11"/>
      <color theme="1"/>
      <name val="Calibri"/>
      <family val="2"/>
      <scheme val="minor"/>
    </font>
    <font>
      <b/>
      <sz val="11"/>
      <color theme="1"/>
      <name val="Calibri"/>
      <family val="2"/>
      <scheme val="minor"/>
    </font>
    <font>
      <b/>
      <sz val="12"/>
      <name val="Calibri"/>
      <family val="2"/>
      <scheme val="minor"/>
    </font>
    <font>
      <sz val="11"/>
      <name val="Arial"/>
      <family val="2"/>
    </font>
    <font>
      <b/>
      <sz val="11"/>
      <name val="Arial"/>
      <family val="2"/>
    </font>
    <font>
      <b/>
      <sz val="11"/>
      <color theme="1"/>
      <name val="Arial"/>
      <family val="2"/>
    </font>
    <font>
      <sz val="11"/>
      <color theme="1"/>
      <name val="Arial"/>
      <family val="2"/>
    </font>
    <font>
      <b/>
      <sz val="14"/>
      <color theme="0"/>
      <name val="Calibri"/>
      <family val="2"/>
      <scheme val="minor"/>
    </font>
    <font>
      <b/>
      <sz val="10"/>
      <color theme="5" tint="-0.499984740745262"/>
      <name val="Arial"/>
      <family val="2"/>
    </font>
    <font>
      <b/>
      <sz val="10"/>
      <color theme="1"/>
      <name val="Arial"/>
      <family val="2"/>
    </font>
    <font>
      <sz val="11"/>
      <color theme="1"/>
      <name val="Calibri"/>
      <family val="2"/>
      <scheme val="minor"/>
    </font>
    <font>
      <sz val="10"/>
      <name val="Arial"/>
      <family val="2"/>
    </font>
    <font>
      <sz val="10"/>
      <color theme="0"/>
      <name val="Arial"/>
      <family val="2"/>
    </font>
    <font>
      <u/>
      <sz val="11"/>
      <color theme="10"/>
      <name val="Calibri"/>
      <family val="2"/>
      <scheme val="minor"/>
    </font>
    <font>
      <b/>
      <sz val="16"/>
      <color theme="1"/>
      <name val="Arial"/>
      <family val="2"/>
    </font>
    <font>
      <i/>
      <sz val="11"/>
      <color theme="1"/>
      <name val="Arial"/>
      <family val="2"/>
    </font>
    <font>
      <sz val="10"/>
      <color theme="1"/>
      <name val="Arial"/>
      <family val="2"/>
    </font>
    <font>
      <i/>
      <sz val="11"/>
      <color theme="5" tint="-0.249977111117893"/>
      <name val="Arial"/>
      <family val="2"/>
    </font>
    <font>
      <i/>
      <sz val="11"/>
      <name val="Arial"/>
      <family val="2"/>
    </font>
    <font>
      <i/>
      <sz val="11"/>
      <color theme="5" tint="-0.499984740745262"/>
      <name val="Arial"/>
      <family val="2"/>
    </font>
    <font>
      <b/>
      <sz val="10"/>
      <color rgb="FF041A8E"/>
      <name val="Arial"/>
      <family val="2"/>
    </font>
    <font>
      <i/>
      <sz val="10"/>
      <color rgb="FF0625D7"/>
      <name val="Arial"/>
      <family val="2"/>
    </font>
    <font>
      <i/>
      <sz val="10"/>
      <color theme="5" tint="-0.249977111117893"/>
      <name val="Arial"/>
      <family val="2"/>
    </font>
    <font>
      <i/>
      <sz val="10"/>
      <name val="Arial"/>
      <family val="2"/>
    </font>
    <font>
      <u/>
      <sz val="10"/>
      <color theme="10"/>
      <name val="Arial"/>
      <family val="2"/>
    </font>
    <font>
      <b/>
      <sz val="10"/>
      <color rgb="FF0625D7"/>
      <name val="Arial"/>
      <family val="2"/>
    </font>
    <font>
      <i/>
      <sz val="10"/>
      <color theme="1"/>
      <name val="Arial"/>
      <family val="2"/>
    </font>
    <font>
      <b/>
      <sz val="10"/>
      <name val="Arial"/>
      <family val="2"/>
    </font>
    <font>
      <sz val="9"/>
      <name val="Calibri"/>
      <family val="2"/>
      <scheme val="minor"/>
    </font>
    <font>
      <b/>
      <sz val="12"/>
      <color theme="0"/>
      <name val="Calibri"/>
      <family val="2"/>
      <scheme val="minor"/>
    </font>
    <font>
      <sz val="10"/>
      <color rgb="FFFF0000"/>
      <name val="Arial"/>
      <family val="2"/>
    </font>
    <font>
      <sz val="10"/>
      <color rgb="FFF58407"/>
      <name val="Arial"/>
      <family val="2"/>
    </font>
    <font>
      <sz val="10"/>
      <color rgb="FF00B0F0"/>
      <name val="Arial"/>
      <family val="2"/>
    </font>
    <font>
      <b/>
      <sz val="10"/>
      <name val="Arial"/>
      <family val="2"/>
    </font>
    <font>
      <sz val="11"/>
      <name val="Calibri"/>
      <family val="2"/>
      <scheme val="minor"/>
    </font>
  </fonts>
  <fills count="22">
    <fill>
      <patternFill patternType="none"/>
    </fill>
    <fill>
      <patternFill patternType="gray125"/>
    </fill>
    <fill>
      <patternFill patternType="solid">
        <fgColor theme="0" tint="-0.249977111117893"/>
        <bgColor indexed="64"/>
      </patternFill>
    </fill>
    <fill>
      <patternFill patternType="solid">
        <fgColor theme="5" tint="0.39997558519241921"/>
        <bgColor indexed="64"/>
      </patternFill>
    </fill>
    <fill>
      <patternFill patternType="solid">
        <fgColor theme="0"/>
        <bgColor indexed="64"/>
      </patternFill>
    </fill>
    <fill>
      <patternFill patternType="solid">
        <fgColor rgb="FF8294FB"/>
        <bgColor indexed="64"/>
      </patternFill>
    </fill>
    <fill>
      <patternFill patternType="solid">
        <fgColor rgb="FF6E6E6E"/>
        <bgColor indexed="64"/>
      </patternFill>
    </fill>
    <fill>
      <patternFill patternType="solid">
        <fgColor theme="8" tint="-0.249977111117893"/>
        <bgColor indexed="64"/>
      </patternFill>
    </fill>
    <fill>
      <patternFill patternType="solid">
        <fgColor theme="5" tint="0.59999389629810485"/>
        <bgColor indexed="64"/>
      </patternFill>
    </fill>
    <fill>
      <patternFill patternType="solid">
        <fgColor rgb="FFFFFACA"/>
        <bgColor indexed="64"/>
      </patternFill>
    </fill>
    <fill>
      <patternFill patternType="solid">
        <fgColor rgb="FFD9D9D9"/>
        <bgColor indexed="64"/>
      </patternFill>
    </fill>
    <fill>
      <patternFill patternType="solid">
        <fgColor rgb="FFAAB7FD"/>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41A8E"/>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499984740745262"/>
        <bgColor indexed="64"/>
      </patternFill>
    </fill>
    <fill>
      <patternFill patternType="solid">
        <fgColor rgb="FFFF0000"/>
        <bgColor indexed="64"/>
      </patternFill>
    </fill>
    <fill>
      <patternFill patternType="solid">
        <fgColor theme="1" tint="4.9989318521683403E-2"/>
        <bgColor indexed="64"/>
      </patternFill>
    </fill>
    <fill>
      <patternFill patternType="solid">
        <fgColor theme="8" tint="0.39997558519241921"/>
        <bgColor indexed="64"/>
      </patternFill>
    </fill>
    <fill>
      <patternFill patternType="solid">
        <fgColor theme="9" tint="0.39997558519241921"/>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auto="1"/>
      </left>
      <right/>
      <top/>
      <bottom/>
      <diagonal/>
    </border>
    <border>
      <left style="thin">
        <color indexed="64"/>
      </left>
      <right/>
      <top/>
      <bottom style="thin">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indexed="64"/>
      </left>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thin">
        <color auto="1"/>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medium">
        <color indexed="64"/>
      </top>
      <bottom/>
      <diagonal/>
    </border>
    <border>
      <left style="thin">
        <color auto="1"/>
      </left>
      <right style="medium">
        <color indexed="64"/>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thin">
        <color auto="1"/>
      </right>
      <top/>
      <bottom/>
      <diagonal/>
    </border>
    <border>
      <left/>
      <right/>
      <top style="thin">
        <color auto="1"/>
      </top>
      <bottom style="medium">
        <color indexed="64"/>
      </bottom>
      <diagonal/>
    </border>
  </borders>
  <cellStyleXfs count="3">
    <xf numFmtId="0" fontId="0" fillId="0" borderId="0"/>
    <xf numFmtId="9" fontId="10" fillId="0" borderId="0" applyFont="0" applyFill="0" applyBorder="0" applyAlignment="0" applyProtection="0"/>
    <xf numFmtId="0" fontId="13" fillId="0" borderId="0" applyNumberFormat="0" applyFill="0" applyBorder="0" applyAlignment="0" applyProtection="0"/>
  </cellStyleXfs>
  <cellXfs count="378">
    <xf numFmtId="0" fontId="0" fillId="0" borderId="0" xfId="0"/>
    <xf numFmtId="0" fontId="0" fillId="0" borderId="1" xfId="0" applyBorder="1"/>
    <xf numFmtId="0" fontId="0" fillId="2" borderId="1" xfId="0" applyFill="1" applyBorder="1" applyAlignment="1">
      <alignment vertical="top" wrapText="1"/>
    </xf>
    <xf numFmtId="0" fontId="0" fillId="0" borderId="1" xfId="0" applyBorder="1" applyAlignment="1">
      <alignment vertical="top" wrapText="1"/>
    </xf>
    <xf numFmtId="0" fontId="0" fillId="0" borderId="0" xfId="0" applyAlignment="1">
      <alignment vertical="top"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1" fillId="3" borderId="1" xfId="0" applyFont="1" applyFill="1" applyBorder="1"/>
    <xf numFmtId="0" fontId="4" fillId="5" borderId="2"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3" xfId="0" applyFont="1" applyFill="1" applyBorder="1" applyAlignment="1">
      <alignment horizontal="left" vertical="center" wrapText="1"/>
    </xf>
    <xf numFmtId="0" fontId="8" fillId="0" borderId="0" xfId="0" applyFont="1" applyAlignment="1">
      <alignment vertical="center" wrapText="1"/>
    </xf>
    <xf numFmtId="0" fontId="5" fillId="5" borderId="1" xfId="0" applyFont="1" applyFill="1" applyBorder="1" applyAlignment="1">
      <alignment horizontal="center" vertical="center" wrapText="1"/>
    </xf>
    <xf numFmtId="0" fontId="5" fillId="4" borderId="0" xfId="0" applyFont="1" applyFill="1" applyAlignment="1">
      <alignment horizontal="center" vertical="center" wrapText="1"/>
    </xf>
    <xf numFmtId="0" fontId="5" fillId="5"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5" fillId="4" borderId="0" xfId="0" applyFont="1" applyFill="1" applyAlignment="1">
      <alignment horizontal="left" vertical="top" wrapText="1"/>
    </xf>
    <xf numFmtId="0" fontId="4" fillId="4" borderId="0" xfId="0" applyFont="1" applyFill="1" applyAlignment="1">
      <alignment horizontal="center" vertical="center" wrapText="1"/>
    </xf>
    <xf numFmtId="0" fontId="5" fillId="11" borderId="1" xfId="0" applyFont="1" applyFill="1" applyBorder="1" applyAlignment="1">
      <alignment horizontal="center" vertical="center" wrapText="1"/>
    </xf>
    <xf numFmtId="0" fontId="5" fillId="4" borderId="0" xfId="0" applyFont="1" applyFill="1" applyAlignment="1">
      <alignment horizontal="left" vertical="center" wrapText="1"/>
    </xf>
    <xf numFmtId="0" fontId="4" fillId="4" borderId="0" xfId="0" applyFont="1" applyFill="1" applyAlignment="1">
      <alignment horizontal="center" vertical="top" wrapText="1"/>
    </xf>
    <xf numFmtId="0" fontId="5" fillId="4" borderId="0" xfId="0" applyFont="1" applyFill="1" applyAlignment="1">
      <alignment horizontal="center" vertical="center"/>
    </xf>
    <xf numFmtId="0" fontId="11" fillId="0" borderId="16" xfId="0" applyFont="1" applyBorder="1" applyAlignment="1">
      <alignment vertical="center" wrapText="1"/>
    </xf>
    <xf numFmtId="0" fontId="11" fillId="0" borderId="26" xfId="0" applyFont="1" applyBorder="1" applyAlignment="1">
      <alignment vertical="center" wrapText="1"/>
    </xf>
    <xf numFmtId="0" fontId="11" fillId="0" borderId="32" xfId="0" applyFont="1" applyBorder="1" applyAlignment="1">
      <alignment vertical="center" wrapText="1"/>
    </xf>
    <xf numFmtId="0" fontId="5" fillId="4" borderId="0" xfId="0" applyFont="1" applyFill="1" applyAlignment="1">
      <alignment vertical="center" wrapText="1"/>
    </xf>
    <xf numFmtId="0" fontId="5" fillId="5" borderId="2" xfId="0" applyFont="1" applyFill="1" applyBorder="1" applyAlignment="1">
      <alignment horizontal="center" vertical="top" wrapText="1"/>
    </xf>
    <xf numFmtId="0" fontId="6" fillId="0" borderId="0" xfId="0" applyFont="1"/>
    <xf numFmtId="0" fontId="5" fillId="0" borderId="0" xfId="0" applyFont="1" applyAlignment="1">
      <alignment horizontal="center" vertical="center"/>
    </xf>
    <xf numFmtId="0" fontId="6" fillId="4" borderId="0" xfId="0" applyFont="1" applyFill="1"/>
    <xf numFmtId="0" fontId="6" fillId="0" borderId="0" xfId="0" applyFont="1" applyAlignment="1">
      <alignment horizontal="left" vertical="top" wrapText="1"/>
    </xf>
    <xf numFmtId="0" fontId="3" fillId="0" borderId="0" xfId="0" applyFont="1"/>
    <xf numFmtId="0" fontId="15" fillId="0" borderId="0" xfId="0" applyFont="1" applyAlignment="1">
      <alignment horizontal="left" vertical="top" wrapText="1"/>
    </xf>
    <xf numFmtId="0" fontId="16" fillId="0" borderId="0" xfId="0" applyFont="1" applyAlignment="1">
      <alignment horizontal="left" vertical="top" wrapText="1"/>
    </xf>
    <xf numFmtId="0" fontId="3" fillId="0" borderId="0" xfId="0" applyFont="1" applyAlignment="1">
      <alignment horizontal="left" vertical="top" wrapText="1"/>
    </xf>
    <xf numFmtId="0" fontId="6" fillId="4" borderId="0" xfId="0" applyFont="1" applyFill="1" applyAlignment="1">
      <alignment horizontal="left" vertical="top" wrapText="1"/>
    </xf>
    <xf numFmtId="0" fontId="6" fillId="0" borderId="0" xfId="0" applyFont="1" applyAlignment="1">
      <alignment horizontal="center"/>
    </xf>
    <xf numFmtId="0" fontId="17" fillId="0" borderId="0" xfId="0" applyFont="1" applyAlignment="1">
      <alignment horizontal="left" vertical="top"/>
    </xf>
    <xf numFmtId="0" fontId="6" fillId="4" borderId="0" xfId="0" applyFont="1" applyFill="1" applyAlignment="1">
      <alignment horizontal="center" vertical="center"/>
    </xf>
    <xf numFmtId="0" fontId="6" fillId="8" borderId="1" xfId="0" applyFont="1" applyFill="1" applyBorder="1" applyAlignment="1">
      <alignment horizontal="center" vertical="center"/>
    </xf>
    <xf numFmtId="0" fontId="5" fillId="4" borderId="0" xfId="0" applyFont="1" applyFill="1" applyAlignment="1">
      <alignment horizontal="center" wrapText="1"/>
    </xf>
    <xf numFmtId="0" fontId="3" fillId="4" borderId="0" xfId="0" applyFont="1" applyFill="1"/>
    <xf numFmtId="0" fontId="16" fillId="9" borderId="1" xfId="0" applyFont="1" applyFill="1" applyBorder="1" applyAlignment="1" applyProtection="1">
      <alignment horizontal="center" vertical="center"/>
      <protection locked="0"/>
    </xf>
    <xf numFmtId="0" fontId="11" fillId="0" borderId="19" xfId="0" applyFont="1" applyBorder="1" applyAlignment="1">
      <alignment vertical="center" wrapText="1"/>
    </xf>
    <xf numFmtId="0" fontId="6" fillId="0" borderId="0" xfId="0" applyFont="1" applyAlignment="1">
      <alignment horizontal="center" vertical="center"/>
    </xf>
    <xf numFmtId="0" fontId="11" fillId="0" borderId="1" xfId="0" applyFont="1" applyBorder="1" applyAlignment="1">
      <alignment vertical="center" wrapText="1"/>
    </xf>
    <xf numFmtId="0" fontId="6" fillId="4" borderId="0" xfId="0" applyFont="1" applyFill="1" applyAlignment="1">
      <alignment horizontal="center" vertical="center" wrapText="1"/>
    </xf>
    <xf numFmtId="0" fontId="11" fillId="0" borderId="3" xfId="0" applyFont="1" applyBorder="1" applyAlignment="1">
      <alignment vertical="center" wrapText="1"/>
    </xf>
    <xf numFmtId="0" fontId="16" fillId="9" borderId="19" xfId="0" applyFont="1" applyFill="1" applyBorder="1" applyAlignment="1" applyProtection="1">
      <alignment horizontal="center" vertical="center"/>
      <protection locked="0"/>
    </xf>
    <xf numFmtId="0" fontId="16" fillId="9" borderId="32" xfId="0" applyFont="1" applyFill="1" applyBorder="1" applyAlignment="1" applyProtection="1">
      <alignment horizontal="center" vertical="center"/>
      <protection locked="0"/>
    </xf>
    <xf numFmtId="0" fontId="6" fillId="0" borderId="0" xfId="0" applyFont="1" applyAlignment="1">
      <alignment wrapText="1"/>
    </xf>
    <xf numFmtId="0" fontId="16" fillId="0" borderId="0" xfId="0" applyFont="1"/>
    <xf numFmtId="0" fontId="11" fillId="0" borderId="0" xfId="0" applyFont="1" applyAlignment="1">
      <alignment vertical="top" wrapText="1"/>
    </xf>
    <xf numFmtId="0" fontId="3" fillId="0" borderId="0" xfId="0" applyFont="1" applyAlignment="1">
      <alignment vertical="top"/>
    </xf>
    <xf numFmtId="0" fontId="6" fillId="0" borderId="0" xfId="0" applyFont="1" applyAlignment="1">
      <alignment horizontal="center" vertical="center" wrapText="1"/>
    </xf>
    <xf numFmtId="0" fontId="15" fillId="4" borderId="0" xfId="0" applyFont="1" applyFill="1"/>
    <xf numFmtId="0" fontId="3" fillId="4" borderId="0" xfId="0" applyFont="1" applyFill="1" applyAlignment="1">
      <alignment horizontal="center" vertical="top" wrapText="1"/>
    </xf>
    <xf numFmtId="0" fontId="3" fillId="4" borderId="0" xfId="0" applyFont="1" applyFill="1" applyAlignment="1">
      <alignment horizontal="left" vertical="top" wrapText="1"/>
    </xf>
    <xf numFmtId="0" fontId="6" fillId="4" borderId="0" xfId="0" applyFont="1" applyFill="1" applyAlignment="1">
      <alignment horizontal="center"/>
    </xf>
    <xf numFmtId="0" fontId="3" fillId="4" borderId="0" xfId="0" applyFont="1" applyFill="1" applyAlignment="1">
      <alignment vertical="top"/>
    </xf>
    <xf numFmtId="0" fontId="11" fillId="0" borderId="29" xfId="0" applyFont="1" applyBorder="1" applyAlignment="1">
      <alignment vertical="center" wrapText="1"/>
    </xf>
    <xf numFmtId="0" fontId="6" fillId="0" borderId="0" xfId="0" applyFont="1" applyAlignment="1">
      <alignment horizontal="left"/>
    </xf>
    <xf numFmtId="0" fontId="3" fillId="0" borderId="0" xfId="0" applyFont="1" applyAlignment="1">
      <alignment horizontal="center" vertical="top"/>
    </xf>
    <xf numFmtId="0" fontId="18" fillId="0" borderId="0" xfId="0" applyFont="1" applyAlignment="1">
      <alignment horizontal="left" vertical="top" wrapText="1"/>
    </xf>
    <xf numFmtId="0" fontId="17" fillId="0" borderId="0" xfId="0" applyFont="1" applyAlignment="1">
      <alignment horizontal="center" vertical="top" wrapText="1"/>
    </xf>
    <xf numFmtId="0" fontId="17" fillId="0" borderId="0" xfId="0" applyFont="1" applyAlignment="1">
      <alignment horizontal="left" vertical="top" wrapText="1"/>
    </xf>
    <xf numFmtId="0" fontId="15" fillId="0" borderId="0" xfId="0" applyFont="1" applyAlignment="1">
      <alignment horizontal="center" vertical="top" wrapText="1"/>
    </xf>
    <xf numFmtId="0" fontId="15" fillId="4" borderId="0" xfId="0" applyFont="1" applyFill="1" applyAlignment="1">
      <alignment horizontal="left" vertical="top" wrapText="1"/>
    </xf>
    <xf numFmtId="0" fontId="3" fillId="0" borderId="0" xfId="0" applyFont="1" applyAlignment="1">
      <alignment wrapText="1"/>
    </xf>
    <xf numFmtId="0" fontId="3" fillId="4" borderId="0" xfId="0" applyFont="1" applyFill="1" applyAlignment="1">
      <alignment wrapText="1"/>
    </xf>
    <xf numFmtId="0" fontId="11" fillId="0" borderId="22" xfId="0" applyFont="1" applyBorder="1" applyAlignment="1">
      <alignment vertical="center" wrapText="1"/>
    </xf>
    <xf numFmtId="0" fontId="6" fillId="0" borderId="0" xfId="0" applyFont="1" applyAlignment="1">
      <alignment horizontal="center" vertical="top"/>
    </xf>
    <xf numFmtId="0" fontId="16" fillId="4" borderId="0" xfId="0" applyFont="1" applyFill="1" applyAlignment="1">
      <alignment horizontal="left" vertical="top" wrapText="1"/>
    </xf>
    <xf numFmtId="0" fontId="6" fillId="4" borderId="0" xfId="0" applyFont="1" applyFill="1" applyAlignment="1">
      <alignment horizontal="center" vertical="top"/>
    </xf>
    <xf numFmtId="0" fontId="6" fillId="4" borderId="22" xfId="0" applyFont="1" applyFill="1" applyBorder="1" applyAlignment="1">
      <alignment horizontal="center" vertical="center"/>
    </xf>
    <xf numFmtId="0" fontId="15" fillId="0" borderId="0" xfId="0" applyFont="1" applyAlignment="1">
      <alignment horizontal="center" vertical="center"/>
    </xf>
    <xf numFmtId="0" fontId="5" fillId="0" borderId="0" xfId="0" applyFont="1"/>
    <xf numFmtId="0" fontId="11" fillId="0" borderId="1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32" xfId="0" applyFont="1" applyBorder="1" applyAlignment="1">
      <alignment horizontal="center" vertical="center" wrapText="1"/>
    </xf>
    <xf numFmtId="0" fontId="19" fillId="0" borderId="0" xfId="0" applyFont="1"/>
    <xf numFmtId="164" fontId="6" fillId="0" borderId="0" xfId="0" applyNumberFormat="1" applyFont="1"/>
    <xf numFmtId="0" fontId="21" fillId="0" borderId="0" xfId="0" applyFont="1"/>
    <xf numFmtId="0" fontId="22" fillId="0" borderId="0" xfId="0" applyFont="1" applyAlignment="1">
      <alignment vertical="top" wrapText="1"/>
    </xf>
    <xf numFmtId="0" fontId="23"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vertical="top"/>
    </xf>
    <xf numFmtId="0" fontId="16" fillId="0" borderId="0" xfId="0" applyFont="1" applyAlignment="1">
      <alignment horizontal="center" vertical="top"/>
    </xf>
    <xf numFmtId="0" fontId="16" fillId="4" borderId="0" xfId="0" applyFont="1" applyFill="1"/>
    <xf numFmtId="0" fontId="11" fillId="0" borderId="19" xfId="0" applyFont="1" applyBorder="1" applyAlignment="1">
      <alignment horizontal="left" vertical="center" wrapText="1"/>
    </xf>
    <xf numFmtId="9" fontId="16" fillId="4" borderId="0" xfId="0" applyNumberFormat="1" applyFont="1" applyFill="1" applyAlignment="1">
      <alignment horizontal="center" vertical="top"/>
    </xf>
    <xf numFmtId="0" fontId="11" fillId="0" borderId="1" xfId="0" applyFont="1" applyBorder="1" applyAlignment="1">
      <alignment horizontal="left" vertical="center" wrapText="1"/>
    </xf>
    <xf numFmtId="1" fontId="16" fillId="4" borderId="0" xfId="0" applyNumberFormat="1" applyFont="1" applyFill="1" applyAlignment="1">
      <alignment horizontal="center" vertical="top"/>
    </xf>
    <xf numFmtId="0" fontId="11" fillId="0" borderId="26" xfId="0" applyFont="1" applyBorder="1" applyAlignment="1">
      <alignment horizontal="left" vertical="center" wrapText="1"/>
    </xf>
    <xf numFmtId="1" fontId="16" fillId="4" borderId="22" xfId="0" applyNumberFormat="1" applyFont="1" applyFill="1" applyBorder="1" applyAlignment="1">
      <alignment horizontal="center" vertical="top"/>
    </xf>
    <xf numFmtId="0" fontId="11" fillId="0" borderId="3" xfId="0" applyFont="1" applyBorder="1" applyAlignment="1">
      <alignment horizontal="left" vertical="center" wrapText="1"/>
    </xf>
    <xf numFmtId="9" fontId="16" fillId="4" borderId="0" xfId="1" applyFont="1" applyFill="1" applyBorder="1" applyAlignment="1" applyProtection="1">
      <alignment horizontal="center" vertical="top"/>
    </xf>
    <xf numFmtId="0" fontId="11" fillId="0" borderId="2" xfId="0" applyFont="1" applyBorder="1" applyAlignment="1">
      <alignment horizontal="left" vertical="center" wrapText="1"/>
    </xf>
    <xf numFmtId="0" fontId="16" fillId="0" borderId="31" xfId="0" applyFont="1" applyBorder="1" applyAlignment="1">
      <alignment horizontal="center" vertical="center" wrapText="1"/>
    </xf>
    <xf numFmtId="0" fontId="11" fillId="0" borderId="32" xfId="0" applyFont="1" applyBorder="1" applyAlignment="1">
      <alignment horizontal="left" vertical="center" wrapText="1"/>
    </xf>
    <xf numFmtId="9" fontId="16" fillId="15" borderId="32" xfId="1" applyFont="1" applyFill="1" applyBorder="1" applyAlignment="1" applyProtection="1">
      <alignment horizontal="center" vertical="center"/>
    </xf>
    <xf numFmtId="0" fontId="11" fillId="0" borderId="19" xfId="0" applyFont="1" applyBorder="1" applyAlignment="1">
      <alignment horizontal="center" vertical="top"/>
    </xf>
    <xf numFmtId="0" fontId="11" fillId="0" borderId="1" xfId="0" applyFont="1" applyBorder="1" applyAlignment="1">
      <alignment horizontal="center" vertical="top"/>
    </xf>
    <xf numFmtId="0" fontId="11" fillId="0" borderId="26" xfId="0" applyFont="1" applyBorder="1" applyAlignment="1">
      <alignment horizontal="center" vertical="top"/>
    </xf>
    <xf numFmtId="9" fontId="16" fillId="4" borderId="22" xfId="1" applyFont="1" applyFill="1" applyBorder="1" applyAlignment="1" applyProtection="1">
      <alignment horizontal="center" vertical="top"/>
    </xf>
    <xf numFmtId="0" fontId="16" fillId="0" borderId="39" xfId="0" applyFont="1" applyBorder="1" applyAlignment="1">
      <alignment horizontal="center" vertical="center" wrapText="1"/>
    </xf>
    <xf numFmtId="0" fontId="11" fillId="0" borderId="32" xfId="0" applyFont="1" applyBorder="1" applyAlignment="1">
      <alignment horizontal="center" vertical="top"/>
    </xf>
    <xf numFmtId="0" fontId="20" fillId="0" borderId="0" xfId="0" applyFont="1" applyAlignment="1">
      <alignment vertical="center"/>
    </xf>
    <xf numFmtId="0" fontId="9" fillId="4" borderId="0" xfId="0" applyFont="1" applyFill="1" applyAlignment="1">
      <alignment horizontal="center" vertical="center"/>
    </xf>
    <xf numFmtId="0" fontId="9" fillId="4" borderId="0" xfId="0" applyFont="1" applyFill="1" applyAlignment="1">
      <alignment vertical="center"/>
    </xf>
    <xf numFmtId="3" fontId="16" fillId="15" borderId="19" xfId="0" applyNumberFormat="1" applyFont="1" applyFill="1" applyBorder="1" applyAlignment="1">
      <alignment horizontal="center" vertical="center"/>
    </xf>
    <xf numFmtId="0" fontId="16" fillId="4" borderId="0" xfId="0" applyFont="1" applyFill="1" applyAlignment="1">
      <alignment vertical="center"/>
    </xf>
    <xf numFmtId="3" fontId="16" fillId="15" borderId="1" xfId="0" applyNumberFormat="1" applyFont="1" applyFill="1" applyBorder="1" applyAlignment="1">
      <alignment horizontal="center" vertical="center"/>
    </xf>
    <xf numFmtId="3" fontId="16" fillId="4" borderId="0" xfId="0" applyNumberFormat="1" applyFont="1" applyFill="1" applyAlignment="1">
      <alignment horizontal="center" vertical="center"/>
    </xf>
    <xf numFmtId="9" fontId="16" fillId="4" borderId="0" xfId="1" applyFont="1" applyFill="1" applyBorder="1" applyAlignment="1" applyProtection="1">
      <alignment horizontal="center" vertical="center"/>
    </xf>
    <xf numFmtId="3" fontId="16" fillId="15" borderId="26" xfId="0" applyNumberFormat="1" applyFont="1" applyFill="1" applyBorder="1" applyAlignment="1">
      <alignment horizontal="center" vertical="center"/>
    </xf>
    <xf numFmtId="3" fontId="16" fillId="15" borderId="32" xfId="0" applyNumberFormat="1" applyFont="1" applyFill="1" applyBorder="1" applyAlignment="1">
      <alignment horizontal="center" vertical="center"/>
    </xf>
    <xf numFmtId="0" fontId="16" fillId="0" borderId="32" xfId="0" applyFont="1" applyBorder="1" applyAlignment="1">
      <alignment horizontal="center" vertical="center" wrapText="1"/>
    </xf>
    <xf numFmtId="0" fontId="16" fillId="0" borderId="0" xfId="0" applyFont="1" applyAlignment="1">
      <alignment horizontal="center" vertical="center" wrapText="1"/>
    </xf>
    <xf numFmtId="0" fontId="26" fillId="9" borderId="0" xfId="0" applyFont="1" applyFill="1"/>
    <xf numFmtId="0" fontId="26" fillId="4" borderId="0" xfId="0" applyFont="1" applyFill="1"/>
    <xf numFmtId="0" fontId="11" fillId="4" borderId="0" xfId="0" applyFont="1" applyFill="1" applyAlignment="1">
      <alignment horizontal="center" vertical="top" wrapText="1"/>
    </xf>
    <xf numFmtId="0" fontId="11" fillId="4" borderId="0" xfId="0" applyFont="1" applyFill="1" applyAlignment="1">
      <alignment horizontal="left" vertical="top" wrapText="1"/>
    </xf>
    <xf numFmtId="0" fontId="21" fillId="4" borderId="0" xfId="0" applyFont="1" applyFill="1" applyAlignment="1">
      <alignment horizontal="left" vertical="top"/>
    </xf>
    <xf numFmtId="0" fontId="16" fillId="4" borderId="0" xfId="0" applyFont="1" applyFill="1" applyAlignment="1">
      <alignment horizontal="center"/>
    </xf>
    <xf numFmtId="0" fontId="12" fillId="14" borderId="19" xfId="0" applyFont="1" applyFill="1" applyBorder="1" applyAlignment="1">
      <alignment horizontal="center" vertical="center"/>
    </xf>
    <xf numFmtId="0" fontId="16" fillId="9" borderId="20" xfId="0" applyFont="1" applyFill="1" applyBorder="1" applyAlignment="1" applyProtection="1">
      <alignment horizontal="left" vertical="top" wrapText="1"/>
      <protection locked="0"/>
    </xf>
    <xf numFmtId="0" fontId="12" fillId="14" borderId="1" xfId="0" applyFont="1" applyFill="1" applyBorder="1" applyAlignment="1">
      <alignment horizontal="center" vertical="center"/>
    </xf>
    <xf numFmtId="9" fontId="16" fillId="9" borderId="1" xfId="1" applyFont="1" applyFill="1" applyBorder="1" applyAlignment="1" applyProtection="1">
      <alignment horizontal="center" vertical="center"/>
      <protection locked="0"/>
    </xf>
    <xf numFmtId="0" fontId="16" fillId="4" borderId="0" xfId="0" applyFont="1" applyFill="1" applyAlignment="1">
      <alignment horizontal="center" vertical="center"/>
    </xf>
    <xf numFmtId="9" fontId="16" fillId="12" borderId="1" xfId="1" applyFont="1" applyFill="1" applyBorder="1" applyAlignment="1" applyProtection="1">
      <alignment horizontal="center" vertical="center"/>
      <protection locked="0"/>
    </xf>
    <xf numFmtId="0" fontId="16" fillId="9" borderId="24" xfId="0" applyFont="1" applyFill="1" applyBorder="1" applyAlignment="1" applyProtection="1">
      <alignment horizontal="left" vertical="top" wrapText="1"/>
      <protection locked="0"/>
    </xf>
    <xf numFmtId="0" fontId="16" fillId="4" borderId="0" xfId="0" applyFont="1" applyFill="1" applyAlignment="1">
      <alignment horizontal="center" vertical="center" wrapText="1"/>
    </xf>
    <xf numFmtId="0" fontId="12" fillId="14" borderId="26" xfId="0" applyFont="1" applyFill="1" applyBorder="1" applyAlignment="1">
      <alignment horizontal="center" vertical="center"/>
    </xf>
    <xf numFmtId="0" fontId="16" fillId="9" borderId="27" xfId="0" applyFont="1" applyFill="1" applyBorder="1" applyAlignment="1" applyProtection="1">
      <alignment horizontal="left" vertical="top" wrapText="1"/>
      <protection locked="0"/>
    </xf>
    <xf numFmtId="0" fontId="16" fillId="4" borderId="0" xfId="0" applyFont="1" applyFill="1" applyAlignment="1">
      <alignment vertical="top"/>
    </xf>
    <xf numFmtId="0" fontId="16" fillId="0" borderId="0" xfId="0" applyFont="1" applyAlignment="1">
      <alignment vertical="top"/>
    </xf>
    <xf numFmtId="0" fontId="11" fillId="0" borderId="1" xfId="0" applyFont="1" applyBorder="1" applyAlignment="1">
      <alignment horizontal="left" vertical="top" wrapText="1"/>
    </xf>
    <xf numFmtId="0" fontId="16" fillId="0" borderId="32" xfId="0" applyFont="1" applyBorder="1" applyAlignment="1">
      <alignment horizontal="center" vertical="center"/>
    </xf>
    <xf numFmtId="0" fontId="12" fillId="14" borderId="32" xfId="0" applyFont="1" applyFill="1" applyBorder="1" applyAlignment="1">
      <alignment horizontal="center" vertical="center"/>
    </xf>
    <xf numFmtId="0" fontId="16" fillId="9" borderId="33" xfId="0" applyFont="1" applyFill="1" applyBorder="1" applyAlignment="1" applyProtection="1">
      <alignment horizontal="center" vertical="top" wrapText="1"/>
      <protection locked="0"/>
    </xf>
    <xf numFmtId="0" fontId="16" fillId="0" borderId="0" xfId="0" applyFont="1" applyAlignment="1">
      <alignment horizontal="center"/>
    </xf>
    <xf numFmtId="0" fontId="27" fillId="0" borderId="0" xfId="0" applyFont="1" applyAlignment="1">
      <alignment vertical="center" wrapText="1"/>
    </xf>
    <xf numFmtId="0" fontId="9" fillId="0" borderId="0" xfId="0" applyFont="1" applyAlignment="1">
      <alignment vertical="center" wrapText="1"/>
    </xf>
    <xf numFmtId="0" fontId="11" fillId="0" borderId="0" xfId="0" applyFont="1"/>
    <xf numFmtId="0" fontId="21" fillId="0" borderId="0" xfId="0" applyFont="1" applyAlignment="1">
      <alignment horizontal="left" vertical="top"/>
    </xf>
    <xf numFmtId="0" fontId="16" fillId="2" borderId="19" xfId="0" applyFont="1" applyFill="1" applyBorder="1" applyAlignment="1">
      <alignment horizontal="center" vertical="center"/>
    </xf>
    <xf numFmtId="0" fontId="16" fillId="2" borderId="20" xfId="0" applyFont="1" applyFill="1" applyBorder="1" applyAlignment="1">
      <alignment horizontal="center" vertical="center"/>
    </xf>
    <xf numFmtId="0" fontId="16" fillId="0" borderId="0" xfId="0" applyFont="1" applyAlignment="1">
      <alignment horizontal="center" vertical="center"/>
    </xf>
    <xf numFmtId="0" fontId="16" fillId="2" borderId="1"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26" xfId="0" applyFont="1" applyFill="1" applyBorder="1" applyAlignment="1">
      <alignment horizontal="center" vertical="center"/>
    </xf>
    <xf numFmtId="0" fontId="16" fillId="2" borderId="27" xfId="0" applyFont="1" applyFill="1" applyBorder="1" applyAlignment="1">
      <alignment horizontal="center" vertical="center"/>
    </xf>
    <xf numFmtId="0" fontId="16" fillId="2" borderId="32" xfId="0" applyFont="1" applyFill="1" applyBorder="1" applyAlignment="1">
      <alignment horizontal="center" vertical="center"/>
    </xf>
    <xf numFmtId="0" fontId="16" fillId="2" borderId="33" xfId="0" applyFont="1" applyFill="1" applyBorder="1" applyAlignment="1">
      <alignment horizontal="center" vertical="center"/>
    </xf>
    <xf numFmtId="0" fontId="16" fillId="0" borderId="0" xfId="0" applyFont="1" applyAlignment="1">
      <alignment horizontal="right" vertical="center" indent="3"/>
    </xf>
    <xf numFmtId="4" fontId="27" fillId="4" borderId="0" xfId="0" applyNumberFormat="1" applyFont="1" applyFill="1" applyAlignment="1">
      <alignment vertical="center"/>
    </xf>
    <xf numFmtId="4" fontId="27" fillId="4" borderId="0" xfId="0" applyNumberFormat="1" applyFont="1" applyFill="1" applyAlignment="1">
      <alignment vertical="center" wrapText="1"/>
    </xf>
    <xf numFmtId="0" fontId="27" fillId="4" borderId="1" xfId="0" applyFont="1" applyFill="1" applyBorder="1" applyAlignment="1" applyProtection="1">
      <alignment vertical="center" wrapText="1"/>
      <protection locked="0"/>
    </xf>
    <xf numFmtId="0" fontId="16" fillId="4" borderId="1" xfId="0" applyFont="1" applyFill="1" applyBorder="1" applyAlignment="1" applyProtection="1">
      <alignment horizontal="left" vertical="center"/>
      <protection locked="0"/>
    </xf>
    <xf numFmtId="0" fontId="9" fillId="6" borderId="1" xfId="0" applyFont="1" applyFill="1" applyBorder="1" applyAlignment="1">
      <alignment horizontal="left" vertical="center"/>
    </xf>
    <xf numFmtId="0" fontId="28" fillId="0" borderId="1" xfId="0" applyFont="1" applyBorder="1" applyAlignment="1">
      <alignment horizontal="left" vertical="top" wrapText="1"/>
    </xf>
    <xf numFmtId="0" fontId="11" fillId="0" borderId="36" xfId="0" applyFont="1" applyBorder="1" applyAlignment="1">
      <alignment vertical="top" wrapText="1"/>
    </xf>
    <xf numFmtId="0" fontId="24" fillId="0" borderId="38" xfId="2" applyFont="1" applyBorder="1" applyAlignment="1" applyProtection="1">
      <alignment horizontal="center" vertical="center" wrapText="1"/>
    </xf>
    <xf numFmtId="0" fontId="16" fillId="0" borderId="38" xfId="0" applyFont="1" applyBorder="1" applyAlignment="1">
      <alignment horizontal="center" vertical="center" wrapText="1"/>
    </xf>
    <xf numFmtId="0" fontId="24" fillId="0" borderId="38" xfId="2" applyFont="1" applyFill="1" applyBorder="1" applyAlignment="1" applyProtection="1">
      <alignment horizontal="center" vertical="center" wrapText="1"/>
    </xf>
    <xf numFmtId="164" fontId="16" fillId="15" borderId="19" xfId="1" applyNumberFormat="1" applyFont="1" applyFill="1" applyBorder="1" applyAlignment="1" applyProtection="1">
      <alignment horizontal="center" vertical="center"/>
    </xf>
    <xf numFmtId="164" fontId="16" fillId="15" borderId="1" xfId="1" applyNumberFormat="1" applyFont="1" applyFill="1" applyBorder="1" applyAlignment="1" applyProtection="1">
      <alignment horizontal="center" vertical="center"/>
    </xf>
    <xf numFmtId="164" fontId="16" fillId="15" borderId="26" xfId="1" applyNumberFormat="1" applyFont="1" applyFill="1" applyBorder="1" applyAlignment="1" applyProtection="1">
      <alignment horizontal="center" vertical="center"/>
    </xf>
    <xf numFmtId="164" fontId="16" fillId="15" borderId="32" xfId="1" applyNumberFormat="1" applyFont="1" applyFill="1" applyBorder="1" applyAlignment="1" applyProtection="1">
      <alignment horizontal="center" vertical="center"/>
    </xf>
    <xf numFmtId="164" fontId="16" fillId="15" borderId="20" xfId="1" applyNumberFormat="1" applyFont="1" applyFill="1" applyBorder="1" applyAlignment="1" applyProtection="1">
      <alignment horizontal="center" vertical="center"/>
    </xf>
    <xf numFmtId="164" fontId="16" fillId="15" borderId="24" xfId="1" applyNumberFormat="1" applyFont="1" applyFill="1" applyBorder="1" applyAlignment="1" applyProtection="1">
      <alignment horizontal="center" vertical="center"/>
    </xf>
    <xf numFmtId="164" fontId="16" fillId="15" borderId="27" xfId="1" applyNumberFormat="1" applyFont="1" applyFill="1" applyBorder="1" applyAlignment="1" applyProtection="1">
      <alignment horizontal="center" vertical="center"/>
    </xf>
    <xf numFmtId="164" fontId="16" fillId="15" borderId="33" xfId="1" applyNumberFormat="1" applyFont="1" applyFill="1" applyBorder="1" applyAlignment="1" applyProtection="1">
      <alignment horizontal="center" vertical="center"/>
    </xf>
    <xf numFmtId="0" fontId="5" fillId="4" borderId="22" xfId="0" applyFont="1" applyFill="1" applyBorder="1" applyAlignment="1">
      <alignment horizontal="center" vertical="center" wrapText="1"/>
    </xf>
    <xf numFmtId="0" fontId="5" fillId="4" borderId="22" xfId="0" applyFont="1" applyFill="1" applyBorder="1" applyAlignment="1">
      <alignment horizontal="center" vertical="center"/>
    </xf>
    <xf numFmtId="0" fontId="16" fillId="4" borderId="22" xfId="0" applyFont="1" applyFill="1" applyBorder="1" applyAlignment="1">
      <alignment vertical="center"/>
    </xf>
    <xf numFmtId="3" fontId="16" fillId="4" borderId="22" xfId="0" applyNumberFormat="1" applyFont="1" applyFill="1" applyBorder="1" applyAlignment="1">
      <alignment horizontal="center" vertical="center"/>
    </xf>
    <xf numFmtId="0" fontId="6" fillId="4" borderId="0" xfId="0" applyFont="1" applyFill="1" applyAlignment="1">
      <alignment horizontal="center" wrapText="1"/>
    </xf>
    <xf numFmtId="0" fontId="16" fillId="4" borderId="22" xfId="0" applyFont="1" applyFill="1" applyBorder="1" applyAlignment="1">
      <alignment horizontal="left" vertical="top" wrapText="1"/>
    </xf>
    <xf numFmtId="0" fontId="16" fillId="0" borderId="22" xfId="0" applyFont="1" applyBorder="1"/>
    <xf numFmtId="0" fontId="16" fillId="0" borderId="22" xfId="0" applyFont="1" applyBorder="1" applyAlignment="1">
      <alignment horizontal="center"/>
    </xf>
    <xf numFmtId="0" fontId="16" fillId="4" borderId="13" xfId="0" applyFont="1" applyFill="1" applyBorder="1" applyAlignment="1">
      <alignment horizontal="center" vertical="center" wrapText="1"/>
    </xf>
    <xf numFmtId="0" fontId="16" fillId="4" borderId="40" xfId="0" applyFont="1" applyFill="1" applyBorder="1" applyAlignment="1">
      <alignment horizontal="center" vertical="center"/>
    </xf>
    <xf numFmtId="0" fontId="16" fillId="4" borderId="22" xfId="0" applyFont="1" applyFill="1" applyBorder="1"/>
    <xf numFmtId="0" fontId="16" fillId="4" borderId="22" xfId="0" applyFont="1" applyFill="1" applyBorder="1" applyAlignment="1">
      <alignment vertical="top"/>
    </xf>
    <xf numFmtId="0" fontId="11" fillId="4" borderId="0" xfId="0" applyFont="1" applyFill="1" applyAlignment="1">
      <alignment horizontal="center" vertical="center" wrapText="1"/>
    </xf>
    <xf numFmtId="0" fontId="11" fillId="4" borderId="0" xfId="0" applyFont="1" applyFill="1" applyAlignment="1">
      <alignment horizontal="center" vertical="center"/>
    </xf>
    <xf numFmtId="9" fontId="16" fillId="4" borderId="40" xfId="1" applyFont="1" applyFill="1" applyBorder="1" applyAlignment="1" applyProtection="1">
      <alignment horizontal="center" vertical="top"/>
    </xf>
    <xf numFmtId="0" fontId="0" fillId="16" borderId="1" xfId="0" applyFill="1" applyBorder="1" applyAlignment="1">
      <alignment vertical="top" wrapText="1"/>
    </xf>
    <xf numFmtId="0" fontId="12" fillId="14" borderId="19" xfId="0" applyFont="1" applyFill="1" applyBorder="1" applyAlignment="1">
      <alignment horizontal="center" vertical="center" wrapText="1"/>
    </xf>
    <xf numFmtId="0" fontId="12" fillId="14" borderId="16" xfId="0" applyFont="1" applyFill="1" applyBorder="1" applyAlignment="1">
      <alignment horizontal="center" vertical="center"/>
    </xf>
    <xf numFmtId="0" fontId="12" fillId="14" borderId="3" xfId="0" applyFont="1" applyFill="1" applyBorder="1" applyAlignment="1">
      <alignment horizontal="center" vertical="center"/>
    </xf>
    <xf numFmtId="0" fontId="16" fillId="9" borderId="34" xfId="0" applyFont="1" applyFill="1" applyBorder="1" applyAlignment="1" applyProtection="1">
      <alignment horizontal="left" vertical="top" wrapText="1"/>
      <protection locked="0"/>
    </xf>
    <xf numFmtId="0" fontId="16" fillId="9" borderId="33" xfId="0" applyFont="1" applyFill="1" applyBorder="1" applyAlignment="1" applyProtection="1">
      <alignment horizontal="left" vertical="top" wrapText="1"/>
      <protection locked="0"/>
    </xf>
    <xf numFmtId="0" fontId="16" fillId="9" borderId="35" xfId="0" applyFont="1" applyFill="1" applyBorder="1" applyAlignment="1" applyProtection="1">
      <alignment horizontal="left" vertical="top" wrapText="1"/>
      <protection locked="0"/>
    </xf>
    <xf numFmtId="0" fontId="29" fillId="17" borderId="1" xfId="0" applyFont="1" applyFill="1" applyBorder="1" applyAlignment="1">
      <alignment horizontal="center"/>
    </xf>
    <xf numFmtId="0" fontId="1" fillId="3" borderId="1" xfId="0" applyFont="1" applyFill="1" applyBorder="1" applyAlignment="1">
      <alignment horizontal="center" vertical="center"/>
    </xf>
    <xf numFmtId="0" fontId="0" fillId="0" borderId="1" xfId="0" applyBorder="1" applyAlignment="1">
      <alignment horizontal="center" vertical="center"/>
    </xf>
    <xf numFmtId="0" fontId="12" fillId="14" borderId="19" xfId="0" applyFont="1" applyFill="1" applyBorder="1" applyAlignment="1" applyProtection="1">
      <alignment horizontal="center" vertical="center"/>
      <protection hidden="1"/>
    </xf>
    <xf numFmtId="0" fontId="11" fillId="0" borderId="1" xfId="0" applyFont="1" applyBorder="1" applyAlignment="1">
      <alignment horizontal="center" vertical="center"/>
    </xf>
    <xf numFmtId="0" fontId="11" fillId="0" borderId="26" xfId="0" applyFont="1" applyBorder="1" applyAlignment="1">
      <alignment horizontal="center" vertical="center"/>
    </xf>
    <xf numFmtId="0" fontId="11" fillId="0" borderId="32"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wrapText="1"/>
    </xf>
    <xf numFmtId="0" fontId="11" fillId="0" borderId="2" xfId="0" applyFont="1" applyBorder="1" applyAlignment="1">
      <alignment horizontal="center" vertical="center" wrapText="1"/>
    </xf>
    <xf numFmtId="165" fontId="5" fillId="9" borderId="1" xfId="0" applyNumberFormat="1" applyFont="1" applyFill="1" applyBorder="1" applyAlignment="1" applyProtection="1">
      <alignment horizontal="center" wrapText="1"/>
      <protection locked="0"/>
    </xf>
    <xf numFmtId="165" fontId="5" fillId="9" borderId="1" xfId="0" applyNumberFormat="1" applyFont="1" applyFill="1" applyBorder="1" applyAlignment="1" applyProtection="1">
      <alignment horizontal="center" vertical="center"/>
      <protection locked="0"/>
    </xf>
    <xf numFmtId="166" fontId="16" fillId="9" borderId="19" xfId="0" applyNumberFormat="1" applyFont="1" applyFill="1" applyBorder="1" applyAlignment="1" applyProtection="1">
      <alignment horizontal="center" vertical="center"/>
      <protection locked="0"/>
    </xf>
    <xf numFmtId="166" fontId="16" fillId="9" borderId="1" xfId="0" applyNumberFormat="1" applyFont="1" applyFill="1" applyBorder="1" applyAlignment="1" applyProtection="1">
      <alignment horizontal="center" vertical="center"/>
      <protection locked="0"/>
    </xf>
    <xf numFmtId="166" fontId="16" fillId="13" borderId="1" xfId="0" applyNumberFormat="1" applyFont="1" applyFill="1" applyBorder="1" applyAlignment="1">
      <alignment horizontal="center" vertical="center"/>
    </xf>
    <xf numFmtId="166" fontId="16" fillId="13" borderId="26" xfId="0" applyNumberFormat="1" applyFont="1" applyFill="1" applyBorder="1" applyAlignment="1">
      <alignment horizontal="center" vertical="center"/>
    </xf>
    <xf numFmtId="166" fontId="16" fillId="4" borderId="0" xfId="0" applyNumberFormat="1" applyFont="1" applyFill="1" applyAlignment="1">
      <alignment horizontal="center" vertical="center"/>
    </xf>
    <xf numFmtId="166" fontId="16" fillId="9" borderId="26" xfId="0" applyNumberFormat="1" applyFont="1" applyFill="1" applyBorder="1" applyAlignment="1" applyProtection="1">
      <alignment horizontal="center" vertical="center"/>
      <protection locked="0"/>
    </xf>
    <xf numFmtId="166" fontId="16" fillId="4" borderId="13" xfId="0" applyNumberFormat="1" applyFont="1" applyFill="1" applyBorder="1" applyAlignment="1">
      <alignment horizontal="center" vertical="center"/>
    </xf>
    <xf numFmtId="166" fontId="16" fillId="4" borderId="40" xfId="0" applyNumberFormat="1" applyFont="1" applyFill="1" applyBorder="1" applyAlignment="1">
      <alignment horizontal="center" vertical="center"/>
    </xf>
    <xf numFmtId="166" fontId="16" fillId="4" borderId="0" xfId="0" applyNumberFormat="1" applyFont="1" applyFill="1" applyAlignment="1">
      <alignment horizontal="center" vertical="center" wrapText="1"/>
    </xf>
    <xf numFmtId="166" fontId="16" fillId="9" borderId="1" xfId="1" applyNumberFormat="1" applyFont="1" applyFill="1" applyBorder="1" applyAlignment="1" applyProtection="1">
      <alignment horizontal="center" vertical="center"/>
      <protection locked="0"/>
    </xf>
    <xf numFmtId="166" fontId="11" fillId="13" borderId="26" xfId="0" applyNumberFormat="1" applyFont="1" applyFill="1" applyBorder="1" applyAlignment="1">
      <alignment horizontal="center" vertical="center"/>
    </xf>
    <xf numFmtId="166" fontId="11" fillId="4" borderId="13" xfId="0" applyNumberFormat="1" applyFont="1" applyFill="1" applyBorder="1" applyAlignment="1">
      <alignment horizontal="center" vertical="center" wrapText="1"/>
    </xf>
    <xf numFmtId="166" fontId="11" fillId="4" borderId="40" xfId="0" applyNumberFormat="1" applyFont="1" applyFill="1" applyBorder="1" applyAlignment="1">
      <alignment horizontal="center" vertical="center"/>
    </xf>
    <xf numFmtId="166" fontId="16" fillId="9" borderId="32" xfId="0" applyNumberFormat="1" applyFont="1" applyFill="1" applyBorder="1" applyAlignment="1" applyProtection="1">
      <alignment horizontal="center" vertical="center"/>
      <protection locked="0"/>
    </xf>
    <xf numFmtId="166" fontId="16" fillId="10" borderId="1" xfId="0" applyNumberFormat="1" applyFont="1" applyFill="1" applyBorder="1" applyAlignment="1">
      <alignment horizontal="center" vertical="center"/>
    </xf>
    <xf numFmtId="166" fontId="16" fillId="0" borderId="0" xfId="0" applyNumberFormat="1" applyFont="1" applyAlignment="1">
      <alignment horizontal="center" vertical="center"/>
    </xf>
    <xf numFmtId="0" fontId="5" fillId="11" borderId="2" xfId="0" applyFont="1" applyFill="1" applyBorder="1" applyAlignment="1">
      <alignment horizontal="center" vertical="center"/>
    </xf>
    <xf numFmtId="0" fontId="5" fillId="11" borderId="1" xfId="0" applyFont="1" applyFill="1" applyBorder="1" applyAlignment="1">
      <alignment horizontal="center" vertical="center"/>
    </xf>
    <xf numFmtId="9" fontId="16" fillId="15" borderId="19" xfId="1" applyFont="1" applyFill="1" applyBorder="1" applyAlignment="1" applyProtection="1">
      <alignment horizontal="center" vertical="center"/>
    </xf>
    <xf numFmtId="9" fontId="16" fillId="4" borderId="0" xfId="0" applyNumberFormat="1" applyFont="1" applyFill="1" applyAlignment="1">
      <alignment horizontal="center" vertical="center"/>
    </xf>
    <xf numFmtId="9" fontId="16" fillId="15" borderId="20" xfId="1" applyFont="1" applyFill="1" applyBorder="1" applyAlignment="1" applyProtection="1">
      <alignment horizontal="center" vertical="center"/>
    </xf>
    <xf numFmtId="1" fontId="16" fillId="15" borderId="1" xfId="1" applyNumberFormat="1" applyFont="1" applyFill="1" applyBorder="1" applyAlignment="1" applyProtection="1">
      <alignment horizontal="center" vertical="center"/>
    </xf>
    <xf numFmtId="1" fontId="16" fillId="4" borderId="0" xfId="0" applyNumberFormat="1" applyFont="1" applyFill="1" applyAlignment="1">
      <alignment horizontal="center" vertical="center"/>
    </xf>
    <xf numFmtId="9" fontId="16" fillId="15" borderId="1" xfId="1" applyFont="1" applyFill="1" applyBorder="1" applyAlignment="1" applyProtection="1">
      <alignment horizontal="center" vertical="center"/>
    </xf>
    <xf numFmtId="9" fontId="16" fillId="15" borderId="24" xfId="1" applyFont="1" applyFill="1" applyBorder="1" applyAlignment="1" applyProtection="1">
      <alignment horizontal="center" vertical="center"/>
    </xf>
    <xf numFmtId="1" fontId="16" fillId="15" borderId="26" xfId="0" applyNumberFormat="1" applyFont="1" applyFill="1" applyBorder="1" applyAlignment="1">
      <alignment horizontal="center" vertical="center"/>
    </xf>
    <xf numFmtId="1" fontId="16" fillId="4" borderId="22" xfId="0" applyNumberFormat="1" applyFont="1" applyFill="1" applyBorder="1" applyAlignment="1">
      <alignment horizontal="center" vertical="center"/>
    </xf>
    <xf numFmtId="1" fontId="16" fillId="15" borderId="26" xfId="1" applyNumberFormat="1" applyFont="1" applyFill="1" applyBorder="1" applyAlignment="1" applyProtection="1">
      <alignment horizontal="center" vertical="center"/>
    </xf>
    <xf numFmtId="9" fontId="16" fillId="15" borderId="26" xfId="1" applyFont="1" applyFill="1" applyBorder="1" applyAlignment="1" applyProtection="1">
      <alignment horizontal="center" vertical="center"/>
    </xf>
    <xf numFmtId="9" fontId="16" fillId="15" borderId="27" xfId="1" applyFont="1" applyFill="1" applyBorder="1" applyAlignment="1" applyProtection="1">
      <alignment horizontal="center" vertical="center"/>
    </xf>
    <xf numFmtId="1" fontId="16" fillId="15" borderId="32" xfId="0" applyNumberFormat="1" applyFont="1" applyFill="1" applyBorder="1" applyAlignment="1">
      <alignment horizontal="center" vertical="center"/>
    </xf>
    <xf numFmtId="1" fontId="16" fillId="15" borderId="32" xfId="1" applyNumberFormat="1" applyFont="1" applyFill="1" applyBorder="1" applyAlignment="1" applyProtection="1">
      <alignment horizontal="center" vertical="center"/>
    </xf>
    <xf numFmtId="9" fontId="16" fillId="15" borderId="33" xfId="1" applyFont="1" applyFill="1" applyBorder="1" applyAlignment="1" applyProtection="1">
      <alignment horizontal="center" vertical="center"/>
    </xf>
    <xf numFmtId="9" fontId="16" fillId="4" borderId="22" xfId="1" applyFont="1" applyFill="1" applyBorder="1" applyAlignment="1" applyProtection="1">
      <alignment horizontal="center" vertical="center"/>
    </xf>
    <xf numFmtId="9" fontId="16" fillId="4" borderId="40" xfId="1" applyFont="1" applyFill="1" applyBorder="1" applyAlignment="1" applyProtection="1">
      <alignment horizontal="center" vertical="center"/>
    </xf>
    <xf numFmtId="0" fontId="16" fillId="0" borderId="0" xfId="0" applyFont="1" applyAlignment="1">
      <alignment wrapText="1"/>
    </xf>
    <xf numFmtId="0" fontId="13" fillId="0" borderId="38" xfId="2" applyFill="1" applyBorder="1" applyAlignment="1" applyProtection="1">
      <alignment horizontal="center" vertical="center" wrapText="1"/>
    </xf>
    <xf numFmtId="0" fontId="13" fillId="0" borderId="38" xfId="2" applyBorder="1" applyAlignment="1">
      <alignment horizontal="center" vertical="center" wrapText="1"/>
    </xf>
    <xf numFmtId="0" fontId="5" fillId="0" borderId="0" xfId="0" applyFont="1" applyAlignment="1">
      <alignment horizontal="right" vertical="center"/>
    </xf>
    <xf numFmtId="15" fontId="16" fillId="0" borderId="0" xfId="0" applyNumberFormat="1" applyFont="1" applyAlignment="1" applyProtection="1">
      <alignment horizontal="left" vertical="center"/>
      <protection locked="0"/>
    </xf>
    <xf numFmtId="0" fontId="30" fillId="2" borderId="1"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1" fillId="15" borderId="1" xfId="0" applyFont="1" applyFill="1" applyBorder="1" applyAlignment="1">
      <alignment horizontal="center" vertical="center" wrapText="1"/>
    </xf>
    <xf numFmtId="0" fontId="32" fillId="15"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18" borderId="1" xfId="0" applyFont="1" applyFill="1" applyBorder="1" applyAlignment="1">
      <alignment vertical="center" wrapText="1"/>
    </xf>
    <xf numFmtId="0" fontId="11" fillId="0" borderId="1" xfId="0" applyFont="1" applyBorder="1" applyAlignment="1">
      <alignment vertical="top" wrapText="1"/>
    </xf>
    <xf numFmtId="0" fontId="11" fillId="0" borderId="1" xfId="0" applyFont="1" applyBorder="1" applyAlignment="1">
      <alignment wrapText="1"/>
    </xf>
    <xf numFmtId="0" fontId="16" fillId="16" borderId="1" xfId="0" applyFont="1" applyFill="1" applyBorder="1" applyAlignment="1">
      <alignment vertical="center" wrapText="1"/>
    </xf>
    <xf numFmtId="0" fontId="16" fillId="9" borderId="1" xfId="0" applyFont="1" applyFill="1" applyBorder="1" applyAlignment="1">
      <alignment vertical="center" wrapText="1"/>
    </xf>
    <xf numFmtId="0" fontId="5" fillId="0" borderId="0" xfId="0" applyFont="1" applyAlignment="1">
      <alignment horizontal="center" wrapText="1"/>
    </xf>
    <xf numFmtId="0" fontId="27" fillId="0" borderId="24" xfId="0" applyFont="1" applyBorder="1" applyAlignment="1">
      <alignment horizontal="center" vertical="center" wrapText="1"/>
    </xf>
    <xf numFmtId="0" fontId="11" fillId="0" borderId="24" xfId="0" applyFont="1" applyBorder="1" applyAlignment="1">
      <alignment horizontal="left" vertical="center" wrapText="1"/>
    </xf>
    <xf numFmtId="0" fontId="16" fillId="4" borderId="7" xfId="0" applyFont="1" applyFill="1" applyBorder="1" applyAlignment="1">
      <alignment horizontal="center" vertical="center" wrapText="1"/>
    </xf>
    <xf numFmtId="0" fontId="16" fillId="4" borderId="0" xfId="0" applyFont="1" applyFill="1" applyAlignment="1">
      <alignment horizontal="left" vertical="center" wrapText="1"/>
    </xf>
    <xf numFmtId="0" fontId="16" fillId="4" borderId="0" xfId="0" applyFont="1" applyFill="1" applyAlignment="1">
      <alignment vertical="center" wrapText="1"/>
    </xf>
    <xf numFmtId="0" fontId="11" fillId="4" borderId="0" xfId="0" applyFont="1" applyFill="1" applyAlignment="1">
      <alignment vertical="top" wrapText="1"/>
    </xf>
    <xf numFmtId="0" fontId="11" fillId="4" borderId="8" xfId="0" applyFont="1" applyFill="1" applyBorder="1" applyAlignment="1">
      <alignment vertical="top" wrapText="1"/>
    </xf>
    <xf numFmtId="0" fontId="32" fillId="4" borderId="0" xfId="0" applyFont="1" applyFill="1" applyAlignment="1">
      <alignment horizontal="center" vertical="center" wrapText="1"/>
    </xf>
    <xf numFmtId="0" fontId="11" fillId="4" borderId="8" xfId="0" applyFont="1" applyFill="1" applyBorder="1" applyAlignment="1">
      <alignment horizontal="center" vertical="top" wrapText="1"/>
    </xf>
    <xf numFmtId="0" fontId="11" fillId="0" borderId="24" xfId="0" applyFont="1" applyBorder="1" applyAlignment="1">
      <alignment vertical="top" wrapText="1"/>
    </xf>
    <xf numFmtId="0" fontId="11" fillId="0" borderId="24" xfId="0" applyFont="1" applyBorder="1" applyAlignment="1">
      <alignment wrapText="1"/>
    </xf>
    <xf numFmtId="0" fontId="16" fillId="4" borderId="7" xfId="0" applyFont="1" applyFill="1" applyBorder="1" applyAlignment="1">
      <alignment horizontal="center" wrapText="1"/>
    </xf>
    <xf numFmtId="0" fontId="16" fillId="4" borderId="0" xfId="0" applyFont="1" applyFill="1" applyAlignment="1">
      <alignment wrapText="1"/>
    </xf>
    <xf numFmtId="0" fontId="11" fillId="4" borderId="0" xfId="0" applyFont="1" applyFill="1" applyAlignment="1">
      <alignment wrapText="1"/>
    </xf>
    <xf numFmtId="0" fontId="11" fillId="4" borderId="8" xfId="0" applyFont="1" applyFill="1" applyBorder="1" applyAlignment="1">
      <alignment wrapText="1"/>
    </xf>
    <xf numFmtId="0" fontId="16" fillId="19" borderId="26" xfId="0" applyFont="1" applyFill="1" applyBorder="1" applyAlignment="1">
      <alignment vertical="center" wrapText="1"/>
    </xf>
    <xf numFmtId="0" fontId="11" fillId="0" borderId="26" xfId="0" applyFont="1" applyBorder="1" applyAlignment="1">
      <alignment vertical="top" wrapText="1"/>
    </xf>
    <xf numFmtId="0" fontId="11" fillId="0" borderId="27" xfId="0" applyFont="1" applyBorder="1" applyAlignment="1">
      <alignment vertical="top" wrapText="1"/>
    </xf>
    <xf numFmtId="0" fontId="16" fillId="4" borderId="40" xfId="0" applyFont="1" applyFill="1" applyBorder="1" applyAlignment="1">
      <alignment horizontal="left" vertical="top" wrapText="1"/>
    </xf>
    <xf numFmtId="0" fontId="16" fillId="9" borderId="3" xfId="0" applyFont="1" applyFill="1" applyBorder="1" applyAlignment="1" applyProtection="1">
      <alignment horizontal="center" vertical="center"/>
      <protection locked="0"/>
    </xf>
    <xf numFmtId="0" fontId="9" fillId="4" borderId="41" xfId="0" applyFont="1" applyFill="1" applyBorder="1" applyAlignment="1">
      <alignment horizontal="center" vertical="center" wrapText="1"/>
    </xf>
    <xf numFmtId="0" fontId="7" fillId="7" borderId="12" xfId="0" applyFont="1" applyFill="1" applyBorder="1" applyAlignment="1">
      <alignment horizontal="center"/>
    </xf>
    <xf numFmtId="0" fontId="16" fillId="0" borderId="23" xfId="0" applyFont="1" applyBorder="1" applyAlignment="1">
      <alignment horizontal="center" vertical="center" wrapText="1"/>
    </xf>
    <xf numFmtId="0" fontId="16" fillId="0" borderId="1" xfId="0" applyFont="1" applyBorder="1" applyAlignment="1">
      <alignment horizontal="center" vertical="center" wrapText="1"/>
    </xf>
    <xf numFmtId="0" fontId="11" fillId="0" borderId="24" xfId="0" applyFont="1" applyBorder="1" applyAlignment="1">
      <alignment horizontal="left" vertical="top"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 xfId="0" applyFont="1" applyBorder="1" applyAlignment="1">
      <alignment horizontal="center" vertical="center" wrapText="1"/>
    </xf>
    <xf numFmtId="0" fontId="16" fillId="0" borderId="9" xfId="0" applyFont="1" applyBorder="1" applyAlignment="1">
      <alignment horizontal="left" vertical="top" wrapText="1"/>
    </xf>
    <xf numFmtId="0" fontId="16" fillId="0" borderId="10" xfId="0" applyFont="1" applyBorder="1" applyAlignment="1">
      <alignment horizontal="left" vertical="top" wrapText="1"/>
    </xf>
    <xf numFmtId="0" fontId="16" fillId="0" borderId="11" xfId="0" applyFont="1" applyBorder="1" applyAlignment="1">
      <alignment horizontal="left" vertical="top" wrapText="1"/>
    </xf>
    <xf numFmtId="0" fontId="16" fillId="0" borderId="0" xfId="0" applyFont="1" applyAlignment="1">
      <alignment horizontal="left" vertical="top" wrapText="1"/>
    </xf>
    <xf numFmtId="0" fontId="5" fillId="4" borderId="4" xfId="0" applyFont="1" applyFill="1" applyBorder="1" applyAlignment="1" applyProtection="1">
      <alignment horizontal="center" vertical="top" wrapText="1"/>
      <protection hidden="1"/>
    </xf>
    <xf numFmtId="0" fontId="5" fillId="4" borderId="5" xfId="0" applyFont="1" applyFill="1" applyBorder="1" applyAlignment="1" applyProtection="1">
      <alignment horizontal="center" vertical="top" wrapText="1"/>
      <protection hidden="1"/>
    </xf>
    <xf numFmtId="0" fontId="5" fillId="4" borderId="6" xfId="0" applyFont="1" applyFill="1" applyBorder="1" applyAlignment="1" applyProtection="1">
      <alignment horizontal="center" vertical="top" wrapText="1"/>
      <protection hidden="1"/>
    </xf>
    <xf numFmtId="0" fontId="9" fillId="21" borderId="7" xfId="0" applyFont="1" applyFill="1" applyBorder="1" applyAlignment="1">
      <alignment horizontal="left" vertical="center" wrapText="1"/>
    </xf>
    <xf numFmtId="0" fontId="9" fillId="21" borderId="0" xfId="0" applyFont="1" applyFill="1" applyAlignment="1">
      <alignment horizontal="left" vertical="center" wrapText="1"/>
    </xf>
    <xf numFmtId="0" fontId="9" fillId="21" borderId="8" xfId="0" applyFont="1" applyFill="1" applyBorder="1" applyAlignment="1">
      <alignment horizontal="left" vertical="center"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9" fillId="20" borderId="7" xfId="0" applyFont="1" applyFill="1" applyBorder="1" applyAlignment="1">
      <alignment horizontal="left" vertical="center" wrapText="1"/>
    </xf>
    <xf numFmtId="0" fontId="9" fillId="20" borderId="0" xfId="0" applyFont="1" applyFill="1" applyAlignment="1">
      <alignment horizontal="left" vertical="center" wrapText="1"/>
    </xf>
    <xf numFmtId="0" fontId="9" fillId="20" borderId="8" xfId="0" applyFont="1" applyFill="1" applyBorder="1" applyAlignment="1">
      <alignment horizontal="left" vertical="center" wrapText="1"/>
    </xf>
    <xf numFmtId="0" fontId="9" fillId="16" borderId="7" xfId="0" applyFont="1" applyFill="1" applyBorder="1" applyAlignment="1">
      <alignment horizontal="left" vertical="top" wrapText="1"/>
    </xf>
    <xf numFmtId="0" fontId="9" fillId="16" borderId="0" xfId="0" applyFont="1" applyFill="1" applyAlignment="1">
      <alignment horizontal="left" vertical="top" wrapText="1"/>
    </xf>
    <xf numFmtId="0" fontId="9" fillId="16" borderId="8" xfId="0" applyFont="1" applyFill="1" applyBorder="1" applyAlignment="1">
      <alignment horizontal="left" vertical="top" wrapText="1"/>
    </xf>
    <xf numFmtId="0" fontId="9" fillId="9" borderId="7" xfId="0" applyFont="1" applyFill="1" applyBorder="1" applyAlignment="1">
      <alignment horizontal="left" vertical="top" wrapText="1"/>
    </xf>
    <xf numFmtId="0" fontId="9" fillId="9" borderId="0" xfId="0" applyFont="1" applyFill="1" applyAlignment="1">
      <alignment horizontal="left" vertical="top" wrapText="1"/>
    </xf>
    <xf numFmtId="0" fontId="9" fillId="9" borderId="8" xfId="0" applyFont="1" applyFill="1" applyBorder="1" applyAlignment="1">
      <alignment horizontal="left" vertical="top" wrapText="1"/>
    </xf>
    <xf numFmtId="0" fontId="14" fillId="0" borderId="0" xfId="0" applyFont="1" applyAlignment="1">
      <alignment horizontal="center"/>
    </xf>
    <xf numFmtId="0" fontId="9" fillId="4" borderId="0" xfId="0" applyFont="1" applyFill="1" applyAlignment="1">
      <alignment horizontal="center"/>
    </xf>
    <xf numFmtId="0" fontId="11" fillId="4" borderId="0" xfId="0" applyFont="1" applyFill="1" applyAlignment="1">
      <alignment horizontal="left" vertical="top"/>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6" fillId="0" borderId="7" xfId="0" applyFont="1" applyBorder="1" applyAlignment="1">
      <alignment horizontal="left" vertical="top"/>
    </xf>
    <xf numFmtId="0" fontId="16" fillId="0" borderId="0" xfId="0" applyFont="1" applyAlignment="1">
      <alignment horizontal="left" vertical="top"/>
    </xf>
    <xf numFmtId="0" fontId="16" fillId="0" borderId="8" xfId="0" applyFont="1" applyBorder="1" applyAlignment="1">
      <alignment horizontal="left" vertical="top"/>
    </xf>
    <xf numFmtId="0" fontId="16" fillId="0" borderId="7" xfId="0" applyFont="1" applyBorder="1" applyAlignment="1">
      <alignment vertical="top" wrapText="1"/>
    </xf>
    <xf numFmtId="0" fontId="16" fillId="0" borderId="0" xfId="0" applyFont="1" applyAlignment="1">
      <alignment vertical="top" wrapText="1"/>
    </xf>
    <xf numFmtId="0" fontId="16" fillId="0" borderId="8" xfId="0" applyFont="1" applyBorder="1" applyAlignment="1">
      <alignment vertical="top" wrapText="1"/>
    </xf>
    <xf numFmtId="0" fontId="33" fillId="4" borderId="36" xfId="0" applyFont="1" applyFill="1" applyBorder="1" applyAlignment="1" applyProtection="1">
      <alignment vertical="center"/>
      <protection hidden="1"/>
    </xf>
    <xf numFmtId="0" fontId="33" fillId="4" borderId="38" xfId="0" applyFont="1" applyFill="1" applyBorder="1" applyAlignment="1" applyProtection="1">
      <alignment vertical="center"/>
      <protection hidden="1"/>
    </xf>
    <xf numFmtId="0" fontId="16" fillId="0" borderId="15"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8" xfId="0" applyFont="1" applyBorder="1" applyAlignment="1">
      <alignment horizontal="center" vertical="center" wrapText="1"/>
    </xf>
    <xf numFmtId="0" fontId="16" fillId="9" borderId="16" xfId="0" applyFont="1" applyFill="1" applyBorder="1" applyAlignment="1" applyProtection="1">
      <alignment horizontal="center" vertical="center" wrapText="1"/>
      <protection locked="0"/>
    </xf>
    <xf numFmtId="0" fontId="16" fillId="9" borderId="22" xfId="0" applyFont="1" applyFill="1" applyBorder="1" applyAlignment="1" applyProtection="1">
      <alignment horizontal="center" vertical="center" wrapText="1"/>
      <protection locked="0"/>
    </xf>
    <xf numFmtId="0" fontId="16" fillId="9" borderId="29" xfId="0" applyFont="1" applyFill="1" applyBorder="1" applyAlignment="1" applyProtection="1">
      <alignment horizontal="center" vertical="center" wrapText="1"/>
      <protection locked="0"/>
    </xf>
    <xf numFmtId="0" fontId="16" fillId="0" borderId="17"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18" xfId="0" applyFont="1" applyBorder="1" applyAlignment="1">
      <alignment horizontal="center" vertical="center" wrapText="1"/>
    </xf>
    <xf numFmtId="0" fontId="5" fillId="5" borderId="13"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0" xfId="0" applyFont="1" applyFill="1" applyAlignment="1">
      <alignment horizontal="center" vertical="center" wrapText="1"/>
    </xf>
    <xf numFmtId="0" fontId="4" fillId="5" borderId="1" xfId="0" applyFont="1" applyFill="1" applyBorder="1" applyAlignment="1">
      <alignment horizontal="center" vertical="center" wrapText="1"/>
    </xf>
    <xf numFmtId="0" fontId="26" fillId="0" borderId="0" xfId="0" applyFont="1" applyAlignment="1">
      <alignment horizontal="left" vertical="top" wrapText="1"/>
    </xf>
    <xf numFmtId="0" fontId="25" fillId="4" borderId="0" xfId="0" applyFont="1" applyFill="1" applyAlignment="1">
      <alignment horizontal="left" vertical="center" wrapText="1"/>
    </xf>
    <xf numFmtId="0" fontId="5" fillId="4" borderId="0" xfId="0" applyFont="1" applyFill="1" applyAlignment="1">
      <alignment horizontal="center" vertical="center" wrapText="1"/>
    </xf>
    <xf numFmtId="0" fontId="4" fillId="5" borderId="13" xfId="0" applyFont="1" applyFill="1" applyBorder="1" applyAlignment="1">
      <alignment horizontal="center" vertical="center" wrapText="1"/>
    </xf>
    <xf numFmtId="0" fontId="4" fillId="5" borderId="0" xfId="0" applyFont="1" applyFill="1" applyAlignment="1">
      <alignment horizontal="center" vertical="center" wrapText="1"/>
    </xf>
    <xf numFmtId="0" fontId="16" fillId="0" borderId="16"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9" xfId="0" applyFont="1" applyBorder="1" applyAlignment="1">
      <alignment horizontal="center" vertical="center" wrapText="1"/>
    </xf>
    <xf numFmtId="0" fontId="11" fillId="0" borderId="36" xfId="0" applyFont="1" applyBorder="1" applyAlignment="1">
      <alignment vertical="top" wrapText="1"/>
    </xf>
    <xf numFmtId="0" fontId="11" fillId="0" borderId="38" xfId="0" applyFont="1" applyBorder="1" applyAlignment="1">
      <alignment vertical="top" wrapText="1"/>
    </xf>
    <xf numFmtId="0" fontId="16" fillId="0" borderId="16" xfId="0" applyFont="1" applyBorder="1" applyAlignment="1">
      <alignment horizontal="center" vertical="center"/>
    </xf>
    <xf numFmtId="0" fontId="16" fillId="0" borderId="22" xfId="0" applyFont="1" applyBorder="1" applyAlignment="1">
      <alignment horizontal="center" vertical="center"/>
    </xf>
    <xf numFmtId="0" fontId="16" fillId="0" borderId="29" xfId="0" applyFont="1" applyBorder="1" applyAlignment="1">
      <alignment horizontal="center" vertical="center"/>
    </xf>
    <xf numFmtId="0" fontId="21" fillId="0" borderId="0" xfId="0" applyFont="1" applyAlignment="1">
      <alignment vertical="center"/>
    </xf>
    <xf numFmtId="0" fontId="21" fillId="0" borderId="0" xfId="0" applyFont="1"/>
    <xf numFmtId="0" fontId="20" fillId="0" borderId="13" xfId="0" applyFont="1" applyBorder="1" applyAlignment="1">
      <alignment vertical="center"/>
    </xf>
    <xf numFmtId="0" fontId="20" fillId="0" borderId="0" xfId="0" applyFont="1" applyAlignment="1">
      <alignment vertical="center"/>
    </xf>
    <xf numFmtId="0" fontId="24" fillId="0" borderId="0" xfId="2" applyFont="1" applyAlignment="1" applyProtection="1">
      <alignment horizontal="left" vertical="center" wrapText="1"/>
    </xf>
    <xf numFmtId="0" fontId="20" fillId="0" borderId="0" xfId="0" applyFont="1" applyAlignment="1">
      <alignment horizontal="left" vertical="center" wrapText="1"/>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11" borderId="2" xfId="0" applyFont="1" applyFill="1" applyBorder="1" applyAlignment="1">
      <alignment horizontal="center" vertical="center"/>
    </xf>
    <xf numFmtId="164" fontId="16" fillId="15" borderId="19" xfId="1" applyNumberFormat="1" applyFont="1" applyFill="1" applyBorder="1" applyAlignment="1" applyProtection="1">
      <alignment horizontal="center" vertical="center"/>
    </xf>
    <xf numFmtId="164" fontId="16" fillId="15" borderId="20" xfId="1" applyNumberFormat="1" applyFont="1" applyFill="1" applyBorder="1" applyAlignment="1" applyProtection="1">
      <alignment horizontal="center" vertical="center"/>
    </xf>
    <xf numFmtId="164" fontId="16" fillId="15" borderId="1" xfId="1" applyNumberFormat="1" applyFont="1" applyFill="1" applyBorder="1" applyAlignment="1" applyProtection="1">
      <alignment horizontal="center" vertical="center"/>
    </xf>
    <xf numFmtId="164" fontId="16" fillId="15" borderId="24" xfId="1" applyNumberFormat="1" applyFont="1" applyFill="1" applyBorder="1" applyAlignment="1" applyProtection="1">
      <alignment horizontal="center" vertical="center"/>
    </xf>
    <xf numFmtId="164" fontId="16" fillId="15" borderId="26" xfId="1" applyNumberFormat="1" applyFont="1" applyFill="1" applyBorder="1" applyAlignment="1" applyProtection="1">
      <alignment horizontal="center" vertical="center"/>
    </xf>
    <xf numFmtId="164" fontId="16" fillId="15" borderId="27" xfId="1" applyNumberFormat="1" applyFont="1" applyFill="1" applyBorder="1" applyAlignment="1" applyProtection="1">
      <alignment horizontal="center" vertical="center"/>
    </xf>
    <xf numFmtId="164" fontId="16" fillId="15" borderId="32" xfId="1" applyNumberFormat="1" applyFont="1" applyFill="1" applyBorder="1" applyAlignment="1" applyProtection="1">
      <alignment horizontal="center" vertical="center"/>
    </xf>
    <xf numFmtId="164" fontId="16" fillId="15" borderId="33" xfId="1" applyNumberFormat="1" applyFont="1" applyFill="1" applyBorder="1" applyAlignment="1" applyProtection="1">
      <alignment horizontal="center" vertical="center"/>
    </xf>
    <xf numFmtId="0" fontId="34" fillId="0" borderId="1" xfId="0" applyFont="1" applyBorder="1" applyAlignment="1">
      <alignment vertical="top" wrapText="1"/>
    </xf>
  </cellXfs>
  <cellStyles count="3">
    <cellStyle name="Hyperlink" xfId="2" builtinId="8"/>
    <cellStyle name="Normal" xfId="0" builtinId="0"/>
    <cellStyle name="Percent" xfId="1" builtinId="5"/>
  </cellStyles>
  <dxfs count="27">
    <dxf>
      <font>
        <color theme="1"/>
      </font>
      <fill>
        <patternFill>
          <bgColor theme="1"/>
        </patternFill>
      </fill>
    </dxf>
    <dxf>
      <font>
        <color theme="1"/>
      </font>
      <fill>
        <patternFill>
          <bgColor theme="1"/>
        </patternFill>
      </fill>
    </dxf>
    <dxf>
      <font>
        <color theme="1"/>
      </font>
      <fill>
        <patternFill>
          <bgColor theme="1"/>
        </patternFill>
      </fill>
    </dxf>
    <dxf>
      <fill>
        <patternFill>
          <bgColor rgb="FFFFFF00"/>
        </patternFill>
      </fill>
    </dxf>
    <dxf>
      <font>
        <color theme="1"/>
      </font>
      <fill>
        <patternFill>
          <bgColor theme="1"/>
        </patternFill>
      </fill>
    </dxf>
    <dxf>
      <font>
        <b/>
        <i val="0"/>
        <color rgb="FFFF0000"/>
      </font>
    </dxf>
    <dxf>
      <font>
        <color rgb="FFF58407"/>
      </font>
    </dxf>
    <dxf>
      <font>
        <color rgb="FF00B0F0"/>
      </font>
    </dxf>
    <dxf>
      <fill>
        <patternFill>
          <bgColor rgb="FFFF0000"/>
        </patternFill>
      </fill>
    </dxf>
    <dxf>
      <font>
        <color theme="1"/>
      </font>
      <fill>
        <patternFill>
          <bgColor theme="1"/>
        </patternFill>
      </fill>
    </dxf>
    <dxf>
      <font>
        <color theme="1"/>
      </font>
      <fill>
        <patternFill>
          <bgColor rgb="FFFF0000"/>
        </patternFill>
      </fill>
    </dxf>
    <dxf>
      <font>
        <color rgb="FF00B0F0"/>
      </font>
    </dxf>
    <dxf>
      <font>
        <color rgb="FFF58407"/>
      </font>
    </dxf>
    <dxf>
      <font>
        <b/>
        <i val="0"/>
        <color rgb="FFFF0000"/>
      </font>
    </dxf>
    <dxf>
      <font>
        <color theme="1"/>
      </font>
      <fill>
        <patternFill>
          <bgColor rgb="FFFF0000"/>
        </patternFill>
      </fill>
    </dxf>
    <dxf>
      <font>
        <color theme="1"/>
      </font>
      <fill>
        <patternFill>
          <bgColor theme="1"/>
        </patternFill>
      </fill>
    </dxf>
    <dxf>
      <font>
        <color theme="1"/>
      </font>
      <fill>
        <patternFill>
          <bgColor rgb="FFFF0000"/>
        </patternFill>
      </fill>
    </dxf>
    <dxf>
      <font>
        <color theme="1"/>
      </font>
      <fill>
        <patternFill>
          <bgColor rgb="FFFF0000"/>
        </patternFill>
      </fill>
    </dxf>
    <dxf>
      <font>
        <color theme="1"/>
      </font>
      <fill>
        <patternFill patternType="solid">
          <bgColor theme="1"/>
        </patternFill>
      </fill>
    </dxf>
    <dxf>
      <font>
        <color rgb="FFFF0000"/>
      </font>
      <fill>
        <patternFill>
          <bgColor theme="0" tint="-0.2499465926084170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1"/>
      </font>
      <fill>
        <patternFill>
          <bgColor rgb="FFFF0000"/>
        </patternFill>
      </fill>
    </dxf>
    <dxf>
      <font>
        <color theme="1"/>
      </font>
      <fill>
        <patternFill>
          <bgColor theme="1"/>
        </patternFill>
      </fill>
    </dxf>
    <dxf>
      <font>
        <color theme="1"/>
      </font>
      <fill>
        <patternFill>
          <bgColor theme="1"/>
        </patternFill>
      </fill>
    </dxf>
    <dxf>
      <font>
        <color rgb="FFFF0000"/>
      </font>
    </dxf>
  </dxfs>
  <tableStyles count="0" defaultTableStyle="TableStyleMedium2" defaultPivotStyle="PivotStyleLight16"/>
  <colors>
    <mruColors>
      <color rgb="FFFFFACA"/>
      <color rgb="FF808080"/>
      <color rgb="FF00B0F0"/>
      <color rgb="FFF58407"/>
      <color rgb="FF041A8E"/>
      <color rgb="FFAAB7FD"/>
      <color rgb="FF0625D7"/>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12712</xdr:colOff>
      <xdr:row>0</xdr:row>
      <xdr:rowOff>6351</xdr:rowOff>
    </xdr:from>
    <xdr:to>
      <xdr:col>0</xdr:col>
      <xdr:colOff>1225550</xdr:colOff>
      <xdr:row>2</xdr:row>
      <xdr:rowOff>114300</xdr:rowOff>
    </xdr:to>
    <xdr:pic>
      <xdr:nvPicPr>
        <xdr:cNvPr id="2" name="Picture 1">
          <a:extLst>
            <a:ext uri="{FF2B5EF4-FFF2-40B4-BE49-F238E27FC236}">
              <a16:creationId xmlns:a16="http://schemas.microsoft.com/office/drawing/2014/main" id="{899E53DE-6286-4F7A-AE1B-D9040489C700}"/>
            </a:ext>
          </a:extLst>
        </xdr:cNvPr>
        <xdr:cNvPicPr>
          <a:picLocks noChangeAspect="1"/>
        </xdr:cNvPicPr>
      </xdr:nvPicPr>
      <xdr:blipFill>
        <a:blip xmlns:r="http://schemas.openxmlformats.org/officeDocument/2006/relationships" r:embed="rId1"/>
        <a:stretch>
          <a:fillRect/>
        </a:stretch>
      </xdr:blipFill>
      <xdr:spPr>
        <a:xfrm>
          <a:off x="12712" y="6351"/>
          <a:ext cx="1212838" cy="5524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8" Type="http://schemas.openxmlformats.org/officeDocument/2006/relationships/hyperlink" Target="https://hivpreventioncoalition.unaids.org/resource/condom-needs-and-resource-requirement-estimation-tool/" TargetMode="External"/><Relationship Id="rId3" Type="http://schemas.openxmlformats.org/officeDocument/2006/relationships/hyperlink" Target="https://hivpreventioncoalition.unaids.org/resource/condom-needs-and-resource-requirement-estimation-tool/" TargetMode="External"/><Relationship Id="rId7" Type="http://schemas.openxmlformats.org/officeDocument/2006/relationships/hyperlink" Target="https://hivtools.unaids.org/shipp/" TargetMode="External"/><Relationship Id="rId2" Type="http://schemas.openxmlformats.org/officeDocument/2006/relationships/hyperlink" Target="https://hivpreventioncoalition.unaids.org/resource/condom-needs-and-resource-requirement-estimation-tool/" TargetMode="External"/><Relationship Id="rId1" Type="http://schemas.openxmlformats.org/officeDocument/2006/relationships/hyperlink" Target="https://hivpreventioncoalition.unaids.org/resource/condom-needs-and-resource-requirement-estimation-tool/" TargetMode="External"/><Relationship Id="rId6" Type="http://schemas.openxmlformats.org/officeDocument/2006/relationships/hyperlink" Target="https://hivpreventioncoalition.unaids.org/resource/condom-needs-and-resource-requirement-estimation-tool/" TargetMode="External"/><Relationship Id="rId11" Type="http://schemas.openxmlformats.org/officeDocument/2006/relationships/hyperlink" Target="https://clintonhealth.app.box.com/s/uyikgrr98j8gdxzs8z56nr5xaws31p07" TargetMode="External"/><Relationship Id="rId5" Type="http://schemas.openxmlformats.org/officeDocument/2006/relationships/hyperlink" Target="https://hivpreventioncoalition.unaids.org/resource/condom-needs-and-resource-requirement-estimation-tool/" TargetMode="External"/><Relationship Id="rId10" Type="http://schemas.openxmlformats.org/officeDocument/2006/relationships/hyperlink" Target="https://clintonhealth.app.box.com/s/nmf2xcnat49u8x757e2ynjgb9izc2wb0" TargetMode="External"/><Relationship Id="rId4" Type="http://schemas.openxmlformats.org/officeDocument/2006/relationships/hyperlink" Target="https://hivpreventioncoalition.unaids.org/resource/condom-needs-and-resource-requirement-estimation-tool/" TargetMode="External"/><Relationship Id="rId9" Type="http://schemas.openxmlformats.org/officeDocument/2006/relationships/hyperlink" Target="https://hivtools.unaids.org/shipp/"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unaids.org/sites/default/files/2025-05/20250328_recommended_2030_HIV_targets_livedocument_en_13_May_2025.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7B070-7A53-40CF-9A69-6B3EFA6C7DFD}">
  <sheetPr codeName="Sheet2"/>
  <dimension ref="A2:Q243"/>
  <sheetViews>
    <sheetView workbookViewId="0">
      <selection activeCell="E13" sqref="E13"/>
    </sheetView>
  </sheetViews>
  <sheetFormatPr defaultRowHeight="15" x14ac:dyDescent="0.25"/>
  <cols>
    <col min="1" max="1" width="13.42578125" customWidth="1"/>
    <col min="3" max="3" width="12.42578125" customWidth="1"/>
    <col min="4" max="4" width="14.42578125" customWidth="1"/>
    <col min="5" max="5" width="13.85546875" customWidth="1"/>
    <col min="6" max="6" width="15.42578125" customWidth="1"/>
    <col min="8" max="8" width="25.5703125" customWidth="1"/>
    <col min="10" max="10" width="26.42578125" customWidth="1"/>
    <col min="14" max="17" width="22.7109375" customWidth="1"/>
  </cols>
  <sheetData>
    <row r="2" spans="1:17" ht="18.75" x14ac:dyDescent="0.3">
      <c r="C2" s="284" t="s">
        <v>64</v>
      </c>
      <c r="D2" s="284"/>
      <c r="E2" s="284"/>
      <c r="F2" s="284"/>
      <c r="N2" s="284" t="s">
        <v>1384</v>
      </c>
      <c r="O2" s="284"/>
      <c r="P2" s="284"/>
      <c r="Q2" s="284"/>
    </row>
    <row r="4" spans="1:17" ht="15.75" x14ac:dyDescent="0.25">
      <c r="A4" s="8" t="s">
        <v>61</v>
      </c>
      <c r="C4" s="8" t="s">
        <v>3</v>
      </c>
      <c r="D4" s="8" t="s">
        <v>4</v>
      </c>
      <c r="E4" s="8" t="s">
        <v>5</v>
      </c>
      <c r="F4" s="8" t="s">
        <v>65</v>
      </c>
      <c r="H4" s="198" t="s">
        <v>744</v>
      </c>
      <c r="J4" s="199" t="s">
        <v>747</v>
      </c>
      <c r="N4" s="8" t="s">
        <v>3</v>
      </c>
      <c r="O4" s="8" t="s">
        <v>745</v>
      </c>
      <c r="P4" s="8" t="s">
        <v>746</v>
      </c>
    </row>
    <row r="5" spans="1:17" x14ac:dyDescent="0.25">
      <c r="A5" s="1" t="s">
        <v>62</v>
      </c>
      <c r="C5" s="1" t="s">
        <v>33</v>
      </c>
      <c r="D5" s="1" t="str">
        <f>IF(Translations!F46 = "", "", Translations!F46)</f>
        <v>Oui</v>
      </c>
      <c r="E5" s="1" t="s">
        <v>519</v>
      </c>
      <c r="F5" s="1" t="str">
        <f>IFERROR(IF(Language = "English", IF(C5="", "", C5),
IF(Language = "Francais", IF(D5="", "", D5),
IF(Language = "Español", IF(E5="", "", E5), IF(C5="", "", C5)))), "")</f>
        <v>Yes</v>
      </c>
      <c r="H5" s="1" t="b">
        <f>IF(AND(Section_A_HIV_Numerator_Tab_1!$B$10 = Translations!$D$48, Section_A_HIV_Numerator_Tab_1!$B$30 = Translations!$D$48,
Section_A_HIV_Numerator_Tab_1!$B$37 = Translations!$D$48, Section_A_HIV_Numerator_Tab_1!$B$43 = Translations!$D$48), FALSE, TRUE)</f>
        <v>0</v>
      </c>
      <c r="J5" s="200" t="s">
        <v>3</v>
      </c>
      <c r="N5" s="1" t="s">
        <v>852</v>
      </c>
      <c r="O5" s="1" t="s">
        <v>852</v>
      </c>
      <c r="P5" s="1" t="s">
        <v>853</v>
      </c>
    </row>
    <row r="6" spans="1:17" x14ac:dyDescent="0.25">
      <c r="A6" s="1" t="s">
        <v>63</v>
      </c>
      <c r="C6" s="1" t="s">
        <v>34</v>
      </c>
      <c r="D6" s="1" t="str">
        <f>IF(Translations!F47 = "", "", Translations!F47)</f>
        <v>Non</v>
      </c>
      <c r="E6" s="1" t="s">
        <v>520</v>
      </c>
      <c r="F6" s="1" t="str">
        <f>IFERROR(IF(Language = "English", IF(C6="", "", C6),
IF(Language = "Francais", IF(D6="", "", D6),
IF(Language = "Español", IF(E6="", "", E6), IF(C6="", "", C6)))), "")</f>
        <v>No</v>
      </c>
      <c r="J6" s="200" t="s">
        <v>745</v>
      </c>
      <c r="N6" s="1" t="s">
        <v>854</v>
      </c>
      <c r="O6" s="1" t="s">
        <v>855</v>
      </c>
      <c r="P6" s="1" t="s">
        <v>856</v>
      </c>
    </row>
    <row r="7" spans="1:17" x14ac:dyDescent="0.25">
      <c r="J7" s="200" t="s">
        <v>746</v>
      </c>
      <c r="N7" s="1" t="s">
        <v>857</v>
      </c>
      <c r="O7" s="1" t="s">
        <v>858</v>
      </c>
      <c r="P7" s="1" t="s">
        <v>857</v>
      </c>
    </row>
    <row r="8" spans="1:17" x14ac:dyDescent="0.25">
      <c r="N8" s="1" t="s">
        <v>859</v>
      </c>
      <c r="O8" s="1" t="s">
        <v>860</v>
      </c>
      <c r="P8" s="1" t="s">
        <v>861</v>
      </c>
    </row>
    <row r="9" spans="1:17" x14ac:dyDescent="0.25">
      <c r="N9" s="1" t="s">
        <v>862</v>
      </c>
      <c r="O9" s="1" t="s">
        <v>863</v>
      </c>
      <c r="P9" s="1" t="s">
        <v>864</v>
      </c>
    </row>
    <row r="10" spans="1:17" x14ac:dyDescent="0.25">
      <c r="N10" s="1" t="s">
        <v>865</v>
      </c>
      <c r="O10" s="1" t="s">
        <v>866</v>
      </c>
      <c r="P10" s="1" t="s">
        <v>865</v>
      </c>
    </row>
    <row r="11" spans="1:17" x14ac:dyDescent="0.25">
      <c r="N11" s="1" t="s">
        <v>867</v>
      </c>
      <c r="O11" s="1" t="s">
        <v>867</v>
      </c>
      <c r="P11" s="1" t="s">
        <v>867</v>
      </c>
    </row>
    <row r="12" spans="1:17" x14ac:dyDescent="0.25">
      <c r="N12" s="1" t="s">
        <v>868</v>
      </c>
      <c r="O12" s="1" t="s">
        <v>868</v>
      </c>
      <c r="P12" s="1" t="s">
        <v>869</v>
      </c>
    </row>
    <row r="13" spans="1:17" x14ac:dyDescent="0.25">
      <c r="N13" s="1" t="s">
        <v>870</v>
      </c>
      <c r="O13" s="1" t="s">
        <v>871</v>
      </c>
      <c r="P13" s="1" t="s">
        <v>872</v>
      </c>
    </row>
    <row r="14" spans="1:17" x14ac:dyDescent="0.25">
      <c r="N14" s="1" t="s">
        <v>873</v>
      </c>
      <c r="O14" s="1" t="s">
        <v>874</v>
      </c>
      <c r="P14" s="1" t="s">
        <v>873</v>
      </c>
    </row>
    <row r="15" spans="1:17" x14ac:dyDescent="0.25">
      <c r="N15" s="1" t="s">
        <v>875</v>
      </c>
      <c r="O15" s="1" t="s">
        <v>876</v>
      </c>
      <c r="P15" s="1" t="s">
        <v>875</v>
      </c>
    </row>
    <row r="16" spans="1:17" x14ac:dyDescent="0.25">
      <c r="N16" s="1" t="s">
        <v>877</v>
      </c>
      <c r="O16" s="1" t="s">
        <v>877</v>
      </c>
      <c r="P16" s="1" t="s">
        <v>877</v>
      </c>
    </row>
    <row r="17" spans="14:16" x14ac:dyDescent="0.25">
      <c r="N17" s="1" t="s">
        <v>878</v>
      </c>
      <c r="O17" s="1" t="s">
        <v>879</v>
      </c>
      <c r="P17" s="1" t="s">
        <v>878</v>
      </c>
    </row>
    <row r="18" spans="14:16" x14ac:dyDescent="0.25">
      <c r="N18" s="1" t="s">
        <v>880</v>
      </c>
      <c r="O18" s="1" t="s">
        <v>881</v>
      </c>
      <c r="P18" s="1" t="s">
        <v>880</v>
      </c>
    </row>
    <row r="19" spans="14:16" x14ac:dyDescent="0.25">
      <c r="N19" s="1" t="s">
        <v>882</v>
      </c>
      <c r="O19" s="1" t="s">
        <v>883</v>
      </c>
      <c r="P19" s="1" t="s">
        <v>884</v>
      </c>
    </row>
    <row r="20" spans="14:16" x14ac:dyDescent="0.25">
      <c r="N20" s="1" t="s">
        <v>885</v>
      </c>
      <c r="O20" s="1" t="s">
        <v>885</v>
      </c>
      <c r="P20" s="1" t="s">
        <v>886</v>
      </c>
    </row>
    <row r="21" spans="14:16" x14ac:dyDescent="0.25">
      <c r="N21" s="1" t="s">
        <v>887</v>
      </c>
      <c r="O21" s="1" t="s">
        <v>888</v>
      </c>
      <c r="P21" s="1" t="s">
        <v>889</v>
      </c>
    </row>
    <row r="22" spans="14:16" x14ac:dyDescent="0.25">
      <c r="N22" s="1" t="s">
        <v>890</v>
      </c>
      <c r="O22" s="1" t="s">
        <v>890</v>
      </c>
      <c r="P22" s="1" t="s">
        <v>890</v>
      </c>
    </row>
    <row r="23" spans="14:16" x14ac:dyDescent="0.25">
      <c r="N23" s="1" t="s">
        <v>891</v>
      </c>
      <c r="O23" s="1" t="s">
        <v>892</v>
      </c>
      <c r="P23" s="1" t="s">
        <v>891</v>
      </c>
    </row>
    <row r="24" spans="14:16" x14ac:dyDescent="0.25">
      <c r="N24" s="1" t="s">
        <v>893</v>
      </c>
      <c r="O24" s="1" t="s">
        <v>894</v>
      </c>
      <c r="P24" s="1" t="s">
        <v>895</v>
      </c>
    </row>
    <row r="25" spans="14:16" x14ac:dyDescent="0.25">
      <c r="N25" s="1" t="s">
        <v>896</v>
      </c>
      <c r="O25" s="1" t="s">
        <v>897</v>
      </c>
      <c r="P25" s="1" t="s">
        <v>898</v>
      </c>
    </row>
    <row r="26" spans="14:16" x14ac:dyDescent="0.25">
      <c r="N26" s="1" t="s">
        <v>899</v>
      </c>
      <c r="O26" s="1" t="s">
        <v>899</v>
      </c>
      <c r="P26" s="1" t="s">
        <v>900</v>
      </c>
    </row>
    <row r="27" spans="14:16" x14ac:dyDescent="0.25">
      <c r="N27" s="1" t="s">
        <v>901</v>
      </c>
      <c r="O27" s="1" t="s">
        <v>902</v>
      </c>
      <c r="P27" s="1" t="s">
        <v>901</v>
      </c>
    </row>
    <row r="28" spans="14:16" x14ac:dyDescent="0.25">
      <c r="N28" s="1" t="s">
        <v>903</v>
      </c>
      <c r="O28" s="1" t="s">
        <v>904</v>
      </c>
      <c r="P28" s="1" t="s">
        <v>905</v>
      </c>
    </row>
    <row r="29" spans="14:16" x14ac:dyDescent="0.25">
      <c r="N29" s="1" t="s">
        <v>906</v>
      </c>
      <c r="O29" s="1" t="s">
        <v>907</v>
      </c>
      <c r="P29" s="1" t="s">
        <v>908</v>
      </c>
    </row>
    <row r="30" spans="14:16" x14ac:dyDescent="0.25">
      <c r="N30" s="1" t="s">
        <v>909</v>
      </c>
      <c r="O30" s="1" t="s">
        <v>910</v>
      </c>
      <c r="P30" s="1" t="s">
        <v>911</v>
      </c>
    </row>
    <row r="31" spans="14:16" x14ac:dyDescent="0.25">
      <c r="N31" s="1" t="s">
        <v>912</v>
      </c>
      <c r="O31" s="1" t="s">
        <v>913</v>
      </c>
      <c r="P31" s="1" t="s">
        <v>914</v>
      </c>
    </row>
    <row r="32" spans="14:16" x14ac:dyDescent="0.25">
      <c r="N32" s="1" t="s">
        <v>915</v>
      </c>
      <c r="O32" s="1" t="s">
        <v>916</v>
      </c>
      <c r="P32" s="1" t="s">
        <v>917</v>
      </c>
    </row>
    <row r="33" spans="14:16" x14ac:dyDescent="0.25">
      <c r="N33" s="1" t="s">
        <v>918</v>
      </c>
      <c r="O33" s="1" t="s">
        <v>918</v>
      </c>
      <c r="P33" s="1" t="s">
        <v>918</v>
      </c>
    </row>
    <row r="34" spans="14:16" x14ac:dyDescent="0.25">
      <c r="N34" s="1" t="s">
        <v>919</v>
      </c>
      <c r="O34" s="1" t="s">
        <v>920</v>
      </c>
      <c r="P34" s="1" t="s">
        <v>921</v>
      </c>
    </row>
    <row r="35" spans="14:16" x14ac:dyDescent="0.25">
      <c r="N35" s="1" t="s">
        <v>922</v>
      </c>
      <c r="O35" s="1" t="s">
        <v>923</v>
      </c>
      <c r="P35" s="1" t="s">
        <v>924</v>
      </c>
    </row>
    <row r="36" spans="14:16" x14ac:dyDescent="0.25">
      <c r="N36" s="1" t="s">
        <v>925</v>
      </c>
      <c r="O36" s="1" t="s">
        <v>926</v>
      </c>
      <c r="P36" s="1" t="s">
        <v>925</v>
      </c>
    </row>
    <row r="37" spans="14:16" x14ac:dyDescent="0.25">
      <c r="N37" s="1" t="s">
        <v>927</v>
      </c>
      <c r="O37" s="1" t="s">
        <v>928</v>
      </c>
      <c r="P37" s="1" t="s">
        <v>927</v>
      </c>
    </row>
    <row r="38" spans="14:16" x14ac:dyDescent="0.25">
      <c r="N38" s="1" t="s">
        <v>929</v>
      </c>
      <c r="O38" s="1" t="s">
        <v>929</v>
      </c>
      <c r="P38" s="1" t="s">
        <v>929</v>
      </c>
    </row>
    <row r="39" spans="14:16" x14ac:dyDescent="0.25">
      <c r="N39" s="1" t="s">
        <v>930</v>
      </c>
      <c r="O39" s="1" t="s">
        <v>930</v>
      </c>
      <c r="P39" s="1" t="s">
        <v>930</v>
      </c>
    </row>
    <row r="40" spans="14:16" x14ac:dyDescent="0.25">
      <c r="N40" s="1" t="s">
        <v>931</v>
      </c>
      <c r="O40" s="1" t="s">
        <v>931</v>
      </c>
      <c r="P40" s="1" t="s">
        <v>931</v>
      </c>
    </row>
    <row r="41" spans="14:16" x14ac:dyDescent="0.25">
      <c r="N41" s="1" t="s">
        <v>932</v>
      </c>
      <c r="O41" s="1" t="s">
        <v>933</v>
      </c>
      <c r="P41" s="1" t="s">
        <v>934</v>
      </c>
    </row>
    <row r="42" spans="14:16" x14ac:dyDescent="0.25">
      <c r="N42" s="1" t="s">
        <v>935</v>
      </c>
      <c r="O42" s="1" t="s">
        <v>936</v>
      </c>
      <c r="P42" s="1" t="s">
        <v>937</v>
      </c>
    </row>
    <row r="43" spans="14:16" x14ac:dyDescent="0.25">
      <c r="N43" s="1" t="s">
        <v>938</v>
      </c>
      <c r="O43" s="1" t="s">
        <v>938</v>
      </c>
      <c r="P43" s="1" t="s">
        <v>939</v>
      </c>
    </row>
    <row r="44" spans="14:16" x14ac:dyDescent="0.25">
      <c r="N44" s="1" t="s">
        <v>940</v>
      </c>
      <c r="O44" s="1" t="s">
        <v>941</v>
      </c>
      <c r="P44" s="1" t="s">
        <v>942</v>
      </c>
    </row>
    <row r="45" spans="14:16" x14ac:dyDescent="0.25">
      <c r="N45" s="1" t="s">
        <v>943</v>
      </c>
      <c r="O45" s="1" t="s">
        <v>944</v>
      </c>
      <c r="P45" s="1" t="s">
        <v>945</v>
      </c>
    </row>
    <row r="46" spans="14:16" x14ac:dyDescent="0.25">
      <c r="N46" s="1" t="s">
        <v>946</v>
      </c>
      <c r="O46" s="1" t="s">
        <v>947</v>
      </c>
      <c r="P46" s="1" t="s">
        <v>946</v>
      </c>
    </row>
    <row r="47" spans="14:16" x14ac:dyDescent="0.25">
      <c r="N47" s="1" t="s">
        <v>948</v>
      </c>
      <c r="O47" s="1" t="s">
        <v>949</v>
      </c>
      <c r="P47" s="1" t="s">
        <v>948</v>
      </c>
    </row>
    <row r="48" spans="14:16" x14ac:dyDescent="0.25">
      <c r="N48" s="1" t="s">
        <v>950</v>
      </c>
      <c r="O48" s="1" t="s">
        <v>951</v>
      </c>
      <c r="P48" s="1" t="s">
        <v>950</v>
      </c>
    </row>
    <row r="49" spans="14:16" x14ac:dyDescent="0.25">
      <c r="N49" s="1" t="s">
        <v>952</v>
      </c>
      <c r="O49" s="1" t="s">
        <v>953</v>
      </c>
      <c r="P49" s="1" t="s">
        <v>952</v>
      </c>
    </row>
    <row r="50" spans="14:16" x14ac:dyDescent="0.25">
      <c r="N50" s="1" t="s">
        <v>954</v>
      </c>
      <c r="O50" s="1" t="s">
        <v>955</v>
      </c>
      <c r="P50" s="1" t="s">
        <v>956</v>
      </c>
    </row>
    <row r="51" spans="14:16" x14ac:dyDescent="0.25">
      <c r="N51" s="1" t="s">
        <v>957</v>
      </c>
      <c r="O51" s="1" t="s">
        <v>957</v>
      </c>
      <c r="P51" s="1" t="s">
        <v>957</v>
      </c>
    </row>
    <row r="52" spans="14:16" x14ac:dyDescent="0.25">
      <c r="N52" s="1" t="s">
        <v>958</v>
      </c>
      <c r="O52" s="1" t="s">
        <v>959</v>
      </c>
      <c r="P52" s="1" t="s">
        <v>960</v>
      </c>
    </row>
    <row r="53" spans="14:16" x14ac:dyDescent="0.25">
      <c r="N53" s="1" t="s">
        <v>961</v>
      </c>
      <c r="O53" s="1" t="s">
        <v>962</v>
      </c>
      <c r="P53" s="1" t="s">
        <v>963</v>
      </c>
    </row>
    <row r="54" spans="14:16" x14ac:dyDescent="0.25">
      <c r="N54" s="1" t="s">
        <v>964</v>
      </c>
      <c r="O54" s="1" t="s">
        <v>964</v>
      </c>
      <c r="P54" s="1" t="s">
        <v>964</v>
      </c>
    </row>
    <row r="55" spans="14:16" x14ac:dyDescent="0.25">
      <c r="N55" s="1" t="s">
        <v>965</v>
      </c>
      <c r="O55" s="1" t="s">
        <v>966</v>
      </c>
      <c r="P55" s="1" t="s">
        <v>967</v>
      </c>
    </row>
    <row r="56" spans="14:16" x14ac:dyDescent="0.25">
      <c r="N56" s="1" t="s">
        <v>968</v>
      </c>
      <c r="O56" s="1" t="s">
        <v>968</v>
      </c>
      <c r="P56" s="1" t="s">
        <v>968</v>
      </c>
    </row>
    <row r="57" spans="14:16" x14ac:dyDescent="0.25">
      <c r="N57" s="1" t="s">
        <v>969</v>
      </c>
      <c r="O57" s="1" t="s">
        <v>970</v>
      </c>
      <c r="P57" s="1" t="s">
        <v>970</v>
      </c>
    </row>
    <row r="58" spans="14:16" x14ac:dyDescent="0.25">
      <c r="N58" s="1" t="s">
        <v>971</v>
      </c>
      <c r="O58" s="1" t="s">
        <v>972</v>
      </c>
      <c r="P58" s="1" t="s">
        <v>973</v>
      </c>
    </row>
    <row r="59" spans="14:16" x14ac:dyDescent="0.25">
      <c r="N59" s="1" t="s">
        <v>974</v>
      </c>
      <c r="O59" s="1" t="s">
        <v>975</v>
      </c>
      <c r="P59" s="1" t="s">
        <v>976</v>
      </c>
    </row>
    <row r="60" spans="14:16" x14ac:dyDescent="0.25">
      <c r="N60" s="1" t="s">
        <v>977</v>
      </c>
      <c r="O60" s="1" t="s">
        <v>977</v>
      </c>
      <c r="P60" s="1" t="s">
        <v>977</v>
      </c>
    </row>
    <row r="61" spans="14:16" x14ac:dyDescent="0.25">
      <c r="N61" s="1" t="s">
        <v>978</v>
      </c>
      <c r="O61" s="1" t="s">
        <v>979</v>
      </c>
      <c r="P61" s="1" t="s">
        <v>980</v>
      </c>
    </row>
    <row r="62" spans="14:16" x14ac:dyDescent="0.25">
      <c r="N62" s="1" t="s">
        <v>981</v>
      </c>
      <c r="O62" s="1" t="s">
        <v>981</v>
      </c>
      <c r="P62" s="1" t="s">
        <v>981</v>
      </c>
    </row>
    <row r="63" spans="14:16" x14ac:dyDescent="0.25">
      <c r="N63" s="1" t="s">
        <v>982</v>
      </c>
      <c r="O63" s="1" t="s">
        <v>983</v>
      </c>
      <c r="P63" s="1" t="s">
        <v>982</v>
      </c>
    </row>
    <row r="64" spans="14:16" x14ac:dyDescent="0.25">
      <c r="N64" s="1" t="s">
        <v>984</v>
      </c>
      <c r="O64" s="1" t="s">
        <v>985</v>
      </c>
      <c r="P64" s="1" t="s">
        <v>986</v>
      </c>
    </row>
    <row r="65" spans="14:16" x14ac:dyDescent="0.25">
      <c r="N65" s="1" t="s">
        <v>987</v>
      </c>
      <c r="O65" s="1" t="s">
        <v>988</v>
      </c>
      <c r="P65" s="1" t="s">
        <v>987</v>
      </c>
    </row>
    <row r="66" spans="14:16" x14ac:dyDescent="0.25">
      <c r="N66" s="1" t="s">
        <v>989</v>
      </c>
      <c r="O66" s="1" t="s">
        <v>990</v>
      </c>
      <c r="P66" s="1" t="s">
        <v>991</v>
      </c>
    </row>
    <row r="67" spans="14:16" x14ac:dyDescent="0.25">
      <c r="N67" s="1" t="s">
        <v>992</v>
      </c>
      <c r="O67" s="1" t="s">
        <v>993</v>
      </c>
      <c r="P67" s="1" t="s">
        <v>992</v>
      </c>
    </row>
    <row r="68" spans="14:16" x14ac:dyDescent="0.25">
      <c r="N68" s="1" t="s">
        <v>994</v>
      </c>
      <c r="O68" s="1" t="s">
        <v>995</v>
      </c>
      <c r="P68" s="1" t="s">
        <v>996</v>
      </c>
    </row>
    <row r="69" spans="14:16" x14ac:dyDescent="0.25">
      <c r="N69" s="1" t="s">
        <v>997</v>
      </c>
      <c r="O69" s="1" t="s">
        <v>998</v>
      </c>
      <c r="P69" s="1" t="s">
        <v>997</v>
      </c>
    </row>
    <row r="70" spans="14:16" x14ac:dyDescent="0.25">
      <c r="N70" s="1" t="s">
        <v>999</v>
      </c>
      <c r="O70" s="1" t="s">
        <v>1000</v>
      </c>
      <c r="P70" s="1" t="s">
        <v>999</v>
      </c>
    </row>
    <row r="71" spans="14:16" x14ac:dyDescent="0.25">
      <c r="N71" s="1" t="s">
        <v>1001</v>
      </c>
      <c r="O71" s="1" t="s">
        <v>1001</v>
      </c>
      <c r="P71" s="1" t="s">
        <v>1001</v>
      </c>
    </row>
    <row r="72" spans="14:16" x14ac:dyDescent="0.25">
      <c r="N72" s="1" t="s">
        <v>1002</v>
      </c>
      <c r="O72" s="1" t="s">
        <v>1003</v>
      </c>
      <c r="P72" s="1" t="s">
        <v>1004</v>
      </c>
    </row>
    <row r="73" spans="14:16" x14ac:dyDescent="0.25">
      <c r="N73" s="1" t="s">
        <v>1005</v>
      </c>
      <c r="O73" s="1" t="s">
        <v>1006</v>
      </c>
      <c r="P73" s="1" t="s">
        <v>1007</v>
      </c>
    </row>
    <row r="74" spans="14:16" x14ac:dyDescent="0.25">
      <c r="N74" s="1" t="s">
        <v>1008</v>
      </c>
      <c r="O74" s="1" t="s">
        <v>1009</v>
      </c>
      <c r="P74" s="1" t="s">
        <v>1010</v>
      </c>
    </row>
    <row r="75" spans="14:16" x14ac:dyDescent="0.25">
      <c r="N75" s="1" t="s">
        <v>1011</v>
      </c>
      <c r="O75" s="1" t="s">
        <v>1012</v>
      </c>
      <c r="P75" s="1" t="s">
        <v>1011</v>
      </c>
    </row>
    <row r="76" spans="14:16" x14ac:dyDescent="0.25">
      <c r="N76" s="1" t="s">
        <v>1013</v>
      </c>
      <c r="O76" s="1" t="s">
        <v>1014</v>
      </c>
      <c r="P76" s="1" t="s">
        <v>1015</v>
      </c>
    </row>
    <row r="77" spans="14:16" x14ac:dyDescent="0.25">
      <c r="N77" s="1" t="s">
        <v>1016</v>
      </c>
      <c r="O77" s="1" t="s">
        <v>1016</v>
      </c>
      <c r="P77" s="1" t="s">
        <v>1017</v>
      </c>
    </row>
    <row r="78" spans="14:16" x14ac:dyDescent="0.25">
      <c r="N78" s="1" t="s">
        <v>1018</v>
      </c>
      <c r="O78" s="1" t="s">
        <v>1019</v>
      </c>
      <c r="P78" s="1" t="s">
        <v>1020</v>
      </c>
    </row>
    <row r="79" spans="14:16" x14ac:dyDescent="0.25">
      <c r="N79" s="1" t="s">
        <v>1021</v>
      </c>
      <c r="O79" s="1" t="s">
        <v>1022</v>
      </c>
      <c r="P79" s="1" t="s">
        <v>1023</v>
      </c>
    </row>
    <row r="80" spans="14:16" x14ac:dyDescent="0.25">
      <c r="N80" s="1" t="s">
        <v>1024</v>
      </c>
      <c r="O80" s="1" t="s">
        <v>1024</v>
      </c>
      <c r="P80" s="1" t="s">
        <v>1025</v>
      </c>
    </row>
    <row r="81" spans="14:16" x14ac:dyDescent="0.25">
      <c r="N81" s="1" t="s">
        <v>1026</v>
      </c>
      <c r="O81" s="1" t="s">
        <v>1027</v>
      </c>
      <c r="P81" s="1" t="s">
        <v>1026</v>
      </c>
    </row>
    <row r="82" spans="14:16" x14ac:dyDescent="0.25">
      <c r="N82" s="1" t="s">
        <v>1028</v>
      </c>
      <c r="O82" s="1" t="s">
        <v>1029</v>
      </c>
      <c r="P82" s="1" t="s">
        <v>1028</v>
      </c>
    </row>
    <row r="83" spans="14:16" x14ac:dyDescent="0.25">
      <c r="N83" s="1" t="s">
        <v>1030</v>
      </c>
      <c r="O83" s="1" t="s">
        <v>1031</v>
      </c>
      <c r="P83" s="1" t="s">
        <v>1032</v>
      </c>
    </row>
    <row r="84" spans="14:16" x14ac:dyDescent="0.25">
      <c r="N84" s="1" t="s">
        <v>1033</v>
      </c>
      <c r="O84" s="1" t="s">
        <v>1033</v>
      </c>
      <c r="P84" s="1" t="s">
        <v>1033</v>
      </c>
    </row>
    <row r="85" spans="14:16" x14ac:dyDescent="0.25">
      <c r="N85" s="1" t="s">
        <v>1034</v>
      </c>
      <c r="O85" s="1" t="s">
        <v>1034</v>
      </c>
      <c r="P85" s="1" t="s">
        <v>1034</v>
      </c>
    </row>
    <row r="86" spans="14:16" x14ac:dyDescent="0.25">
      <c r="N86" s="1" t="s">
        <v>1035</v>
      </c>
      <c r="O86" s="1" t="s">
        <v>1036</v>
      </c>
      <c r="P86" s="1" t="s">
        <v>1037</v>
      </c>
    </row>
    <row r="87" spans="14:16" x14ac:dyDescent="0.25">
      <c r="N87" s="1" t="s">
        <v>1038</v>
      </c>
      <c r="O87" s="1" t="s">
        <v>1039</v>
      </c>
      <c r="P87" s="1" t="s">
        <v>1040</v>
      </c>
    </row>
    <row r="88" spans="14:16" x14ac:dyDescent="0.25">
      <c r="N88" s="1" t="s">
        <v>1041</v>
      </c>
      <c r="O88" s="1" t="s">
        <v>1042</v>
      </c>
      <c r="P88" s="1" t="s">
        <v>1043</v>
      </c>
    </row>
    <row r="89" spans="14:16" x14ac:dyDescent="0.25">
      <c r="N89" s="1" t="s">
        <v>1044</v>
      </c>
      <c r="O89" s="1" t="s">
        <v>1044</v>
      </c>
      <c r="P89" s="1" t="s">
        <v>1044</v>
      </c>
    </row>
    <row r="90" spans="14:16" x14ac:dyDescent="0.25">
      <c r="N90" s="1" t="s">
        <v>1045</v>
      </c>
      <c r="O90" s="1" t="s">
        <v>1045</v>
      </c>
      <c r="P90" s="1" t="s">
        <v>1045</v>
      </c>
    </row>
    <row r="91" spans="14:16" x14ac:dyDescent="0.25">
      <c r="N91" s="1" t="s">
        <v>1046</v>
      </c>
      <c r="O91" s="1" t="s">
        <v>1046</v>
      </c>
      <c r="P91" s="1" t="s">
        <v>1046</v>
      </c>
    </row>
    <row r="92" spans="14:16" x14ac:dyDescent="0.25">
      <c r="N92" s="1" t="s">
        <v>1047</v>
      </c>
      <c r="O92" s="1" t="s">
        <v>1048</v>
      </c>
      <c r="P92" s="1" t="s">
        <v>1047</v>
      </c>
    </row>
    <row r="93" spans="14:16" x14ac:dyDescent="0.25">
      <c r="N93" s="1" t="s">
        <v>1049</v>
      </c>
      <c r="O93" s="1" t="s">
        <v>1050</v>
      </c>
      <c r="P93" s="1" t="s">
        <v>1049</v>
      </c>
    </row>
    <row r="94" spans="14:16" x14ac:dyDescent="0.25">
      <c r="N94" s="1" t="s">
        <v>1051</v>
      </c>
      <c r="O94" s="1" t="s">
        <v>1052</v>
      </c>
      <c r="P94" s="1" t="s">
        <v>1053</v>
      </c>
    </row>
    <row r="95" spans="14:16" x14ac:dyDescent="0.25">
      <c r="N95" s="1" t="s">
        <v>1054</v>
      </c>
      <c r="O95" s="1" t="s">
        <v>1054</v>
      </c>
      <c r="P95" s="1" t="s">
        <v>1054</v>
      </c>
    </row>
    <row r="96" spans="14:16" x14ac:dyDescent="0.25">
      <c r="N96" s="1" t="s">
        <v>1055</v>
      </c>
      <c r="O96" s="1" t="s">
        <v>1056</v>
      </c>
      <c r="P96" s="1" t="s">
        <v>1057</v>
      </c>
    </row>
    <row r="97" spans="14:16" x14ac:dyDescent="0.25">
      <c r="N97" s="1" t="s">
        <v>1058</v>
      </c>
      <c r="O97" s="1" t="s">
        <v>1059</v>
      </c>
      <c r="P97" s="1" t="s">
        <v>1060</v>
      </c>
    </row>
    <row r="98" spans="14:16" x14ac:dyDescent="0.25">
      <c r="N98" s="1" t="s">
        <v>1061</v>
      </c>
      <c r="O98" s="1" t="s">
        <v>1061</v>
      </c>
      <c r="P98" s="1" t="s">
        <v>1061</v>
      </c>
    </row>
    <row r="99" spans="14:16" x14ac:dyDescent="0.25">
      <c r="N99" s="1" t="s">
        <v>1062</v>
      </c>
      <c r="O99" s="1" t="s">
        <v>1062</v>
      </c>
      <c r="P99" s="1" t="s">
        <v>1062</v>
      </c>
    </row>
    <row r="100" spans="14:16" x14ac:dyDescent="0.25">
      <c r="N100" s="1" t="s">
        <v>1063</v>
      </c>
      <c r="O100" s="1" t="s">
        <v>1064</v>
      </c>
      <c r="P100" s="1" t="s">
        <v>1065</v>
      </c>
    </row>
    <row r="101" spans="14:16" x14ac:dyDescent="0.25">
      <c r="N101" s="1" t="s">
        <v>1066</v>
      </c>
      <c r="O101" s="1" t="s">
        <v>1067</v>
      </c>
      <c r="P101" s="1" t="s">
        <v>1068</v>
      </c>
    </row>
    <row r="102" spans="14:16" x14ac:dyDescent="0.25">
      <c r="N102" s="1" t="s">
        <v>1069</v>
      </c>
      <c r="O102" s="1" t="s">
        <v>1070</v>
      </c>
      <c r="P102" s="1" t="s">
        <v>1069</v>
      </c>
    </row>
    <row r="103" spans="14:16" x14ac:dyDescent="0.25">
      <c r="N103" s="1" t="s">
        <v>1071</v>
      </c>
      <c r="O103" s="1" t="s">
        <v>1072</v>
      </c>
      <c r="P103" s="1" t="s">
        <v>1071</v>
      </c>
    </row>
    <row r="104" spans="14:16" x14ac:dyDescent="0.25">
      <c r="N104" s="1" t="s">
        <v>1073</v>
      </c>
      <c r="O104" s="1" t="s">
        <v>1074</v>
      </c>
      <c r="P104" s="1" t="s">
        <v>1075</v>
      </c>
    </row>
    <row r="105" spans="14:16" x14ac:dyDescent="0.25">
      <c r="N105" s="1" t="s">
        <v>1076</v>
      </c>
      <c r="O105" s="1" t="s">
        <v>1077</v>
      </c>
      <c r="P105" s="1" t="s">
        <v>1076</v>
      </c>
    </row>
    <row r="106" spans="14:16" x14ac:dyDescent="0.25">
      <c r="N106" s="1" t="s">
        <v>1078</v>
      </c>
      <c r="O106" s="1" t="s">
        <v>1079</v>
      </c>
      <c r="P106" s="1" t="s">
        <v>1080</v>
      </c>
    </row>
    <row r="107" spans="14:16" x14ac:dyDescent="0.25">
      <c r="N107" s="1" t="s">
        <v>1081</v>
      </c>
      <c r="O107" s="1" t="s">
        <v>1082</v>
      </c>
      <c r="P107" s="1" t="s">
        <v>1083</v>
      </c>
    </row>
    <row r="108" spans="14:16" x14ac:dyDescent="0.25">
      <c r="N108" s="1" t="s">
        <v>1084</v>
      </c>
      <c r="O108" s="1" t="s">
        <v>1085</v>
      </c>
      <c r="P108" s="1" t="s">
        <v>1084</v>
      </c>
    </row>
    <row r="109" spans="14:16" x14ac:dyDescent="0.25">
      <c r="N109" s="1" t="s">
        <v>1086</v>
      </c>
      <c r="O109" s="1" t="s">
        <v>1087</v>
      </c>
      <c r="P109" s="1" t="s">
        <v>1088</v>
      </c>
    </row>
    <row r="110" spans="14:16" x14ac:dyDescent="0.25">
      <c r="N110" s="1" t="s">
        <v>1089</v>
      </c>
      <c r="O110" s="1" t="s">
        <v>1090</v>
      </c>
      <c r="P110" s="1" t="s">
        <v>1089</v>
      </c>
    </row>
    <row r="111" spans="14:16" x14ac:dyDescent="0.25">
      <c r="N111" s="1" t="s">
        <v>1091</v>
      </c>
      <c r="O111" s="1" t="s">
        <v>1092</v>
      </c>
      <c r="P111" s="1" t="s">
        <v>1093</v>
      </c>
    </row>
    <row r="112" spans="14:16" x14ac:dyDescent="0.25">
      <c r="N112" s="1" t="s">
        <v>1094</v>
      </c>
      <c r="O112" s="1" t="s">
        <v>1094</v>
      </c>
      <c r="P112" s="1" t="s">
        <v>1094</v>
      </c>
    </row>
    <row r="113" spans="14:16" x14ac:dyDescent="0.25">
      <c r="N113" s="1" t="s">
        <v>1095</v>
      </c>
      <c r="O113" s="1" t="s">
        <v>1096</v>
      </c>
      <c r="P113" s="1" t="s">
        <v>1097</v>
      </c>
    </row>
    <row r="114" spans="14:16" x14ac:dyDescent="0.25">
      <c r="N114" s="1" t="s">
        <v>1098</v>
      </c>
      <c r="O114" s="1" t="s">
        <v>1098</v>
      </c>
      <c r="P114" s="1" t="s">
        <v>1099</v>
      </c>
    </row>
    <row r="115" spans="14:16" x14ac:dyDescent="0.25">
      <c r="N115" s="1" t="s">
        <v>1100</v>
      </c>
      <c r="O115" s="1" t="s">
        <v>1100</v>
      </c>
      <c r="P115" s="1" t="s">
        <v>1100</v>
      </c>
    </row>
    <row r="116" spans="14:16" x14ac:dyDescent="0.25">
      <c r="N116" s="1" t="s">
        <v>1101</v>
      </c>
      <c r="O116" s="1" t="s">
        <v>1101</v>
      </c>
      <c r="P116" s="1" t="s">
        <v>1101</v>
      </c>
    </row>
    <row r="117" spans="14:16" x14ac:dyDescent="0.25">
      <c r="N117" s="1" t="s">
        <v>1102</v>
      </c>
      <c r="O117" s="1" t="s">
        <v>1103</v>
      </c>
      <c r="P117" s="1" t="s">
        <v>1104</v>
      </c>
    </row>
    <row r="118" spans="14:16" x14ac:dyDescent="0.25">
      <c r="N118" s="1" t="s">
        <v>1105</v>
      </c>
      <c r="O118" s="1" t="s">
        <v>1106</v>
      </c>
      <c r="P118" s="1" t="s">
        <v>1107</v>
      </c>
    </row>
    <row r="119" spans="14:16" x14ac:dyDescent="0.25">
      <c r="N119" s="1" t="s">
        <v>1108</v>
      </c>
      <c r="O119" s="1" t="s">
        <v>1108</v>
      </c>
      <c r="P119" s="1" t="s">
        <v>1108</v>
      </c>
    </row>
    <row r="120" spans="14:16" x14ac:dyDescent="0.25">
      <c r="N120" s="1" t="s">
        <v>1109</v>
      </c>
      <c r="O120" s="1" t="s">
        <v>1110</v>
      </c>
      <c r="P120" s="1" t="s">
        <v>1109</v>
      </c>
    </row>
    <row r="121" spans="14:16" x14ac:dyDescent="0.25">
      <c r="N121" s="1" t="s">
        <v>1111</v>
      </c>
      <c r="O121" s="1" t="s">
        <v>1112</v>
      </c>
      <c r="P121" s="1" t="s">
        <v>1113</v>
      </c>
    </row>
    <row r="122" spans="14:16" x14ac:dyDescent="0.25">
      <c r="N122" s="1" t="s">
        <v>1114</v>
      </c>
      <c r="O122" s="1" t="s">
        <v>1115</v>
      </c>
      <c r="P122" s="1" t="s">
        <v>1116</v>
      </c>
    </row>
    <row r="123" spans="14:16" x14ac:dyDescent="0.25">
      <c r="N123" s="1" t="s">
        <v>1117</v>
      </c>
      <c r="O123" s="1" t="s">
        <v>1118</v>
      </c>
      <c r="P123" s="1" t="s">
        <v>1119</v>
      </c>
    </row>
    <row r="124" spans="14:16" x14ac:dyDescent="0.25">
      <c r="N124" s="1" t="s">
        <v>1120</v>
      </c>
      <c r="O124" s="1" t="s">
        <v>1121</v>
      </c>
      <c r="P124" s="1" t="s">
        <v>1122</v>
      </c>
    </row>
    <row r="125" spans="14:16" x14ac:dyDescent="0.25">
      <c r="N125" s="1" t="s">
        <v>1123</v>
      </c>
      <c r="O125" s="1" t="s">
        <v>1123</v>
      </c>
      <c r="P125" s="1" t="s">
        <v>1123</v>
      </c>
    </row>
    <row r="126" spans="14:16" x14ac:dyDescent="0.25">
      <c r="N126" s="1" t="s">
        <v>1124</v>
      </c>
      <c r="O126" s="1" t="s">
        <v>1124</v>
      </c>
      <c r="P126" s="1" t="s">
        <v>1124</v>
      </c>
    </row>
    <row r="127" spans="14:16" x14ac:dyDescent="0.25">
      <c r="N127" s="1" t="s">
        <v>1125</v>
      </c>
      <c r="O127" s="1" t="s">
        <v>1126</v>
      </c>
      <c r="P127" s="1" t="s">
        <v>1127</v>
      </c>
    </row>
    <row r="128" spans="14:16" x14ac:dyDescent="0.25">
      <c r="N128" s="1" t="s">
        <v>1128</v>
      </c>
      <c r="O128" s="1" t="s">
        <v>1128</v>
      </c>
      <c r="P128" s="1" t="s">
        <v>1128</v>
      </c>
    </row>
    <row r="129" spans="14:16" x14ac:dyDescent="0.25">
      <c r="N129" s="1" t="s">
        <v>1129</v>
      </c>
      <c r="O129" s="1" t="s">
        <v>1130</v>
      </c>
      <c r="P129" s="1" t="s">
        <v>1131</v>
      </c>
    </row>
    <row r="130" spans="14:16" x14ac:dyDescent="0.25">
      <c r="N130" s="1" t="s">
        <v>1132</v>
      </c>
      <c r="O130" s="1" t="s">
        <v>1132</v>
      </c>
      <c r="P130" s="1" t="s">
        <v>1133</v>
      </c>
    </row>
    <row r="131" spans="14:16" x14ac:dyDescent="0.25">
      <c r="N131" s="1" t="s">
        <v>1134</v>
      </c>
      <c r="O131" s="1" t="s">
        <v>1134</v>
      </c>
      <c r="P131" s="1" t="s">
        <v>1134</v>
      </c>
    </row>
    <row r="132" spans="14:16" x14ac:dyDescent="0.25">
      <c r="N132" s="1" t="s">
        <v>1135</v>
      </c>
      <c r="O132" s="1" t="s">
        <v>1135</v>
      </c>
      <c r="P132" s="1" t="s">
        <v>1135</v>
      </c>
    </row>
    <row r="133" spans="14:16" x14ac:dyDescent="0.25">
      <c r="N133" s="1" t="s">
        <v>1136</v>
      </c>
      <c r="O133" s="1" t="s">
        <v>1136</v>
      </c>
      <c r="P133" s="1" t="s">
        <v>1136</v>
      </c>
    </row>
    <row r="134" spans="14:16" x14ac:dyDescent="0.25">
      <c r="N134" s="1" t="s">
        <v>1137</v>
      </c>
      <c r="O134" s="1" t="s">
        <v>1138</v>
      </c>
      <c r="P134" s="1" t="s">
        <v>1139</v>
      </c>
    </row>
    <row r="135" spans="14:16" x14ac:dyDescent="0.25">
      <c r="N135" s="1" t="s">
        <v>1140</v>
      </c>
      <c r="O135" s="1" t="s">
        <v>1140</v>
      </c>
      <c r="P135" s="1" t="s">
        <v>1141</v>
      </c>
    </row>
    <row r="136" spans="14:16" x14ac:dyDescent="0.25">
      <c r="N136" s="1" t="s">
        <v>1142</v>
      </c>
      <c r="O136" s="1" t="s">
        <v>1142</v>
      </c>
      <c r="P136" s="1" t="s">
        <v>1143</v>
      </c>
    </row>
    <row r="137" spans="14:16" x14ac:dyDescent="0.25">
      <c r="N137" s="1" t="s">
        <v>1144</v>
      </c>
      <c r="O137" s="1" t="s">
        <v>1145</v>
      </c>
      <c r="P137" s="1" t="s">
        <v>1144</v>
      </c>
    </row>
    <row r="138" spans="14:16" x14ac:dyDescent="0.25">
      <c r="N138" s="1" t="s">
        <v>1146</v>
      </c>
      <c r="O138" s="1" t="s">
        <v>1147</v>
      </c>
      <c r="P138" s="1" t="s">
        <v>1148</v>
      </c>
    </row>
    <row r="139" spans="14:16" x14ac:dyDescent="0.25">
      <c r="N139" s="1" t="s">
        <v>1149</v>
      </c>
      <c r="O139" s="1" t="s">
        <v>1149</v>
      </c>
      <c r="P139" s="1" t="s">
        <v>1149</v>
      </c>
    </row>
    <row r="140" spans="14:16" x14ac:dyDescent="0.25">
      <c r="N140" s="1" t="s">
        <v>1150</v>
      </c>
      <c r="O140" s="1" t="s">
        <v>1151</v>
      </c>
      <c r="P140" s="1" t="s">
        <v>1150</v>
      </c>
    </row>
    <row r="141" spans="14:16" x14ac:dyDescent="0.25">
      <c r="N141" s="1" t="s">
        <v>1152</v>
      </c>
      <c r="O141" s="1" t="s">
        <v>1153</v>
      </c>
      <c r="P141" s="1" t="s">
        <v>1154</v>
      </c>
    </row>
    <row r="142" spans="14:16" x14ac:dyDescent="0.25">
      <c r="N142" s="1" t="s">
        <v>1155</v>
      </c>
      <c r="O142" s="1" t="s">
        <v>1155</v>
      </c>
      <c r="P142" s="1" t="s">
        <v>1155</v>
      </c>
    </row>
    <row r="143" spans="14:16" x14ac:dyDescent="0.25">
      <c r="N143" s="1" t="s">
        <v>1156</v>
      </c>
      <c r="O143" s="1" t="s">
        <v>1157</v>
      </c>
      <c r="P143" s="1" t="s">
        <v>1158</v>
      </c>
    </row>
    <row r="144" spans="14:16" x14ac:dyDescent="0.25">
      <c r="N144" s="1" t="s">
        <v>1159</v>
      </c>
      <c r="O144" s="1" t="s">
        <v>1160</v>
      </c>
      <c r="P144" s="1" t="s">
        <v>1161</v>
      </c>
    </row>
    <row r="145" spans="14:16" x14ac:dyDescent="0.25">
      <c r="N145" s="1" t="s">
        <v>1162</v>
      </c>
      <c r="O145" s="1" t="s">
        <v>1162</v>
      </c>
      <c r="P145" s="1" t="s">
        <v>1163</v>
      </c>
    </row>
    <row r="146" spans="14:16" x14ac:dyDescent="0.25">
      <c r="N146" s="1" t="s">
        <v>1164</v>
      </c>
      <c r="O146" s="1" t="s">
        <v>1165</v>
      </c>
      <c r="P146" s="1" t="s">
        <v>1164</v>
      </c>
    </row>
    <row r="147" spans="14:16" x14ac:dyDescent="0.25">
      <c r="N147" s="1" t="s">
        <v>1166</v>
      </c>
      <c r="O147" s="1" t="s">
        <v>1167</v>
      </c>
      <c r="P147" s="1" t="s">
        <v>1166</v>
      </c>
    </row>
    <row r="148" spans="14:16" x14ac:dyDescent="0.25">
      <c r="N148" s="1" t="s">
        <v>1168</v>
      </c>
      <c r="O148" s="1" t="s">
        <v>1168</v>
      </c>
      <c r="P148" s="1" t="s">
        <v>1168</v>
      </c>
    </row>
    <row r="149" spans="14:16" x14ac:dyDescent="0.25">
      <c r="N149" s="1" t="s">
        <v>1169</v>
      </c>
      <c r="O149" s="1" t="s">
        <v>1170</v>
      </c>
      <c r="P149" s="1" t="s">
        <v>1171</v>
      </c>
    </row>
    <row r="150" spans="14:16" x14ac:dyDescent="0.25">
      <c r="N150" s="1" t="s">
        <v>1172</v>
      </c>
      <c r="O150" s="1" t="s">
        <v>1172</v>
      </c>
      <c r="P150" s="1" t="s">
        <v>1172</v>
      </c>
    </row>
    <row r="151" spans="14:16" x14ac:dyDescent="0.25">
      <c r="N151" s="1" t="s">
        <v>1173</v>
      </c>
      <c r="O151" s="1" t="s">
        <v>1174</v>
      </c>
      <c r="P151" s="1" t="s">
        <v>1173</v>
      </c>
    </row>
    <row r="152" spans="14:16" x14ac:dyDescent="0.25">
      <c r="N152" s="1" t="s">
        <v>1175</v>
      </c>
      <c r="O152" s="1" t="s">
        <v>1176</v>
      </c>
      <c r="P152" s="1" t="s">
        <v>1175</v>
      </c>
    </row>
    <row r="153" spans="14:16" x14ac:dyDescent="0.25">
      <c r="N153" s="1" t="s">
        <v>1177</v>
      </c>
      <c r="O153" s="1" t="s">
        <v>1177</v>
      </c>
      <c r="P153" s="1" t="s">
        <v>1177</v>
      </c>
    </row>
    <row r="154" spans="14:16" x14ac:dyDescent="0.25">
      <c r="N154" s="1" t="s">
        <v>1178</v>
      </c>
      <c r="O154" s="1" t="s">
        <v>1179</v>
      </c>
      <c r="P154" s="1" t="s">
        <v>1178</v>
      </c>
    </row>
    <row r="155" spans="14:16" x14ac:dyDescent="0.25">
      <c r="N155" s="1" t="s">
        <v>1180</v>
      </c>
      <c r="O155" s="1" t="s">
        <v>1181</v>
      </c>
      <c r="P155" s="1" t="s">
        <v>1182</v>
      </c>
    </row>
    <row r="156" spans="14:16" x14ac:dyDescent="0.25">
      <c r="N156" s="1" t="s">
        <v>1183</v>
      </c>
      <c r="O156" s="1" t="s">
        <v>1184</v>
      </c>
      <c r="P156" s="1" t="s">
        <v>1185</v>
      </c>
    </row>
    <row r="157" spans="14:16" x14ac:dyDescent="0.25">
      <c r="N157" s="1" t="s">
        <v>1186</v>
      </c>
      <c r="O157" s="1" t="s">
        <v>1187</v>
      </c>
      <c r="P157" s="1" t="s">
        <v>1188</v>
      </c>
    </row>
    <row r="158" spans="14:16" x14ac:dyDescent="0.25">
      <c r="N158" s="1" t="s">
        <v>1189</v>
      </c>
      <c r="O158" s="1" t="s">
        <v>1189</v>
      </c>
      <c r="P158" s="1" t="s">
        <v>1189</v>
      </c>
    </row>
    <row r="159" spans="14:16" x14ac:dyDescent="0.25">
      <c r="N159" s="1" t="s">
        <v>1190</v>
      </c>
      <c r="O159" s="1" t="s">
        <v>1190</v>
      </c>
      <c r="P159" s="1" t="s">
        <v>1191</v>
      </c>
    </row>
    <row r="160" spans="14:16" x14ac:dyDescent="0.25">
      <c r="N160" s="1" t="s">
        <v>1192</v>
      </c>
      <c r="O160" s="1" t="s">
        <v>1192</v>
      </c>
      <c r="P160" s="1" t="s">
        <v>1192</v>
      </c>
    </row>
    <row r="161" spans="14:16" x14ac:dyDescent="0.25">
      <c r="N161" s="1" t="s">
        <v>1193</v>
      </c>
      <c r="O161" s="1" t="s">
        <v>1193</v>
      </c>
      <c r="P161" s="1" t="s">
        <v>1193</v>
      </c>
    </row>
    <row r="162" spans="14:16" x14ac:dyDescent="0.25">
      <c r="N162" s="1" t="s">
        <v>1194</v>
      </c>
      <c r="O162" s="1" t="s">
        <v>1195</v>
      </c>
      <c r="P162" s="1" t="s">
        <v>1196</v>
      </c>
    </row>
    <row r="163" spans="14:16" x14ac:dyDescent="0.25">
      <c r="N163" s="1" t="s">
        <v>1197</v>
      </c>
      <c r="O163" s="1" t="s">
        <v>1198</v>
      </c>
      <c r="P163" s="1" t="s">
        <v>1199</v>
      </c>
    </row>
    <row r="164" spans="14:16" x14ac:dyDescent="0.25">
      <c r="N164" s="1" t="s">
        <v>1200</v>
      </c>
      <c r="O164" s="1" t="s">
        <v>1201</v>
      </c>
      <c r="P164" s="1" t="s">
        <v>1202</v>
      </c>
    </row>
    <row r="165" spans="14:16" x14ac:dyDescent="0.25">
      <c r="N165" s="1" t="s">
        <v>1203</v>
      </c>
      <c r="O165" s="1" t="s">
        <v>1204</v>
      </c>
      <c r="P165" s="1" t="s">
        <v>1205</v>
      </c>
    </row>
    <row r="166" spans="14:16" x14ac:dyDescent="0.25">
      <c r="N166" s="1" t="s">
        <v>1206</v>
      </c>
      <c r="O166" s="1" t="s">
        <v>1206</v>
      </c>
      <c r="P166" s="1" t="s">
        <v>1207</v>
      </c>
    </row>
    <row r="167" spans="14:16" x14ac:dyDescent="0.25">
      <c r="N167" s="1" t="s">
        <v>1208</v>
      </c>
      <c r="O167" s="1" t="s">
        <v>1208</v>
      </c>
      <c r="P167" s="1" t="s">
        <v>1209</v>
      </c>
    </row>
    <row r="168" spans="14:16" x14ac:dyDescent="0.25">
      <c r="N168" s="1" t="s">
        <v>1210</v>
      </c>
      <c r="O168" s="1" t="s">
        <v>1211</v>
      </c>
      <c r="P168" s="1" t="s">
        <v>1210</v>
      </c>
    </row>
    <row r="169" spans="14:16" x14ac:dyDescent="0.25">
      <c r="N169" s="1" t="s">
        <v>1212</v>
      </c>
      <c r="O169" s="1" t="s">
        <v>1212</v>
      </c>
      <c r="P169" s="1" t="s">
        <v>1213</v>
      </c>
    </row>
    <row r="170" spans="14:16" x14ac:dyDescent="0.25">
      <c r="N170" s="1" t="s">
        <v>1214</v>
      </c>
      <c r="O170" s="1" t="s">
        <v>1214</v>
      </c>
      <c r="P170" s="1" t="s">
        <v>1215</v>
      </c>
    </row>
    <row r="171" spans="14:16" x14ac:dyDescent="0.25">
      <c r="N171" s="1" t="s">
        <v>1216</v>
      </c>
      <c r="O171" s="1" t="s">
        <v>1217</v>
      </c>
      <c r="P171" s="1" t="s">
        <v>1218</v>
      </c>
    </row>
    <row r="172" spans="14:16" x14ac:dyDescent="0.25">
      <c r="N172" s="1" t="s">
        <v>1219</v>
      </c>
      <c r="O172" s="1" t="s">
        <v>1219</v>
      </c>
      <c r="P172" s="1" t="s">
        <v>1219</v>
      </c>
    </row>
    <row r="173" spans="14:16" x14ac:dyDescent="0.25">
      <c r="N173" s="1" t="s">
        <v>1220</v>
      </c>
      <c r="O173" s="1" t="s">
        <v>1221</v>
      </c>
      <c r="P173" s="1" t="s">
        <v>1222</v>
      </c>
    </row>
    <row r="174" spans="14:16" x14ac:dyDescent="0.25">
      <c r="N174" s="1" t="s">
        <v>1223</v>
      </c>
      <c r="O174" s="1" t="s">
        <v>1223</v>
      </c>
      <c r="P174" s="1" t="s">
        <v>1224</v>
      </c>
    </row>
    <row r="175" spans="14:16" x14ac:dyDescent="0.25">
      <c r="N175" s="1" t="s">
        <v>1225</v>
      </c>
      <c r="O175" s="1" t="s">
        <v>1226</v>
      </c>
      <c r="P175" s="1" t="s">
        <v>1225</v>
      </c>
    </row>
    <row r="176" spans="14:16" x14ac:dyDescent="0.25">
      <c r="N176" s="1" t="s">
        <v>1227</v>
      </c>
      <c r="O176" s="1" t="s">
        <v>1228</v>
      </c>
      <c r="P176" s="1" t="s">
        <v>1229</v>
      </c>
    </row>
    <row r="177" spans="14:16" x14ac:dyDescent="0.25">
      <c r="N177" s="1" t="s">
        <v>1230</v>
      </c>
      <c r="O177" s="1" t="s">
        <v>1230</v>
      </c>
      <c r="P177" s="1" t="s">
        <v>1230</v>
      </c>
    </row>
    <row r="178" spans="14:16" x14ac:dyDescent="0.25">
      <c r="N178" s="1" t="s">
        <v>1231</v>
      </c>
      <c r="O178" s="1" t="s">
        <v>1232</v>
      </c>
      <c r="P178" s="1" t="s">
        <v>1231</v>
      </c>
    </row>
    <row r="179" spans="14:16" x14ac:dyDescent="0.25">
      <c r="N179" s="1" t="s">
        <v>1233</v>
      </c>
      <c r="O179" s="1" t="s">
        <v>1233</v>
      </c>
      <c r="P179" s="1" t="s">
        <v>1233</v>
      </c>
    </row>
    <row r="180" spans="14:16" x14ac:dyDescent="0.25">
      <c r="N180" s="1" t="s">
        <v>1234</v>
      </c>
      <c r="O180" s="1" t="s">
        <v>1235</v>
      </c>
      <c r="P180" s="1" t="s">
        <v>1236</v>
      </c>
    </row>
    <row r="181" spans="14:16" x14ac:dyDescent="0.25">
      <c r="N181" s="1" t="s">
        <v>1237</v>
      </c>
      <c r="O181" s="1" t="s">
        <v>1238</v>
      </c>
      <c r="P181" s="1" t="s">
        <v>1239</v>
      </c>
    </row>
    <row r="182" spans="14:16" x14ac:dyDescent="0.25">
      <c r="N182" s="1" t="s">
        <v>1240</v>
      </c>
      <c r="O182" s="1" t="s">
        <v>1240</v>
      </c>
      <c r="P182" s="1" t="s">
        <v>1240</v>
      </c>
    </row>
    <row r="183" spans="14:16" x14ac:dyDescent="0.25">
      <c r="N183" s="1" t="s">
        <v>1241</v>
      </c>
      <c r="O183" s="1" t="s">
        <v>1241</v>
      </c>
      <c r="P183" s="1" t="s">
        <v>1242</v>
      </c>
    </row>
    <row r="184" spans="14:16" x14ac:dyDescent="0.25">
      <c r="N184" s="1" t="s">
        <v>1243</v>
      </c>
      <c r="O184" s="1" t="s">
        <v>1244</v>
      </c>
      <c r="P184" s="1" t="s">
        <v>1245</v>
      </c>
    </row>
    <row r="185" spans="14:16" x14ac:dyDescent="0.25">
      <c r="N185" s="1" t="s">
        <v>1246</v>
      </c>
      <c r="O185" s="1" t="s">
        <v>1247</v>
      </c>
      <c r="P185" s="1" t="s">
        <v>1248</v>
      </c>
    </row>
    <row r="186" spans="14:16" x14ac:dyDescent="0.25">
      <c r="N186" s="1" t="s">
        <v>1249</v>
      </c>
      <c r="O186" s="1" t="s">
        <v>1250</v>
      </c>
      <c r="P186" s="1" t="s">
        <v>1251</v>
      </c>
    </row>
    <row r="187" spans="14:16" x14ac:dyDescent="0.25">
      <c r="N187" s="1" t="s">
        <v>1252</v>
      </c>
      <c r="O187" s="1" t="s">
        <v>1253</v>
      </c>
      <c r="P187" s="1" t="s">
        <v>1254</v>
      </c>
    </row>
    <row r="188" spans="14:16" x14ac:dyDescent="0.25">
      <c r="N188" s="1" t="s">
        <v>1255</v>
      </c>
      <c r="O188" s="1" t="s">
        <v>1256</v>
      </c>
      <c r="P188" s="1" t="s">
        <v>1257</v>
      </c>
    </row>
    <row r="189" spans="14:16" x14ac:dyDescent="0.25">
      <c r="N189" s="1" t="s">
        <v>1258</v>
      </c>
      <c r="O189" s="1" t="s">
        <v>1258</v>
      </c>
      <c r="P189" s="1" t="s">
        <v>1258</v>
      </c>
    </row>
    <row r="190" spans="14:16" x14ac:dyDescent="0.25">
      <c r="N190" s="1" t="s">
        <v>1259</v>
      </c>
      <c r="O190" s="1" t="s">
        <v>1260</v>
      </c>
      <c r="P190" s="1" t="s">
        <v>1259</v>
      </c>
    </row>
    <row r="191" spans="14:16" x14ac:dyDescent="0.25">
      <c r="N191" s="1" t="s">
        <v>1261</v>
      </c>
      <c r="O191" s="1" t="s">
        <v>1262</v>
      </c>
      <c r="P191" s="1" t="s">
        <v>1263</v>
      </c>
    </row>
    <row r="192" spans="14:16" x14ac:dyDescent="0.25">
      <c r="N192" s="1" t="s">
        <v>1264</v>
      </c>
      <c r="O192" s="1" t="s">
        <v>1265</v>
      </c>
      <c r="P192" s="1" t="s">
        <v>1266</v>
      </c>
    </row>
    <row r="193" spans="14:16" x14ac:dyDescent="0.25">
      <c r="N193" s="1" t="s">
        <v>1267</v>
      </c>
      <c r="O193" s="1" t="s">
        <v>1268</v>
      </c>
      <c r="P193" s="1" t="s">
        <v>1267</v>
      </c>
    </row>
    <row r="194" spans="14:16" x14ac:dyDescent="0.25">
      <c r="N194" s="1" t="s">
        <v>1269</v>
      </c>
      <c r="O194" s="1" t="s">
        <v>1270</v>
      </c>
      <c r="P194" s="1" t="s">
        <v>1269</v>
      </c>
    </row>
    <row r="195" spans="14:16" x14ac:dyDescent="0.25">
      <c r="N195" s="1" t="s">
        <v>1271</v>
      </c>
      <c r="O195" s="1" t="s">
        <v>1271</v>
      </c>
      <c r="P195" s="1" t="s">
        <v>1271</v>
      </c>
    </row>
    <row r="196" spans="14:16" x14ac:dyDescent="0.25">
      <c r="N196" s="1" t="s">
        <v>1272</v>
      </c>
      <c r="O196" s="1" t="s">
        <v>1272</v>
      </c>
      <c r="P196" s="1" t="s">
        <v>1273</v>
      </c>
    </row>
    <row r="197" spans="14:16" x14ac:dyDescent="0.25">
      <c r="N197" s="1" t="s">
        <v>1274</v>
      </c>
      <c r="O197" s="1" t="s">
        <v>1275</v>
      </c>
      <c r="P197" s="1" t="s">
        <v>1276</v>
      </c>
    </row>
    <row r="198" spans="14:16" x14ac:dyDescent="0.25">
      <c r="N198" s="1" t="s">
        <v>1277</v>
      </c>
      <c r="O198" s="1" t="s">
        <v>1278</v>
      </c>
      <c r="P198" s="1" t="s">
        <v>1279</v>
      </c>
    </row>
    <row r="199" spans="14:16" x14ac:dyDescent="0.25">
      <c r="N199" s="1" t="s">
        <v>1280</v>
      </c>
      <c r="O199" s="1" t="s">
        <v>1281</v>
      </c>
      <c r="P199" s="1" t="s">
        <v>1282</v>
      </c>
    </row>
    <row r="200" spans="14:16" x14ac:dyDescent="0.25">
      <c r="N200" s="1" t="s">
        <v>1283</v>
      </c>
      <c r="O200" s="1" t="s">
        <v>1284</v>
      </c>
      <c r="P200" s="1" t="s">
        <v>1285</v>
      </c>
    </row>
    <row r="201" spans="14:16" x14ac:dyDescent="0.25">
      <c r="N201" s="1" t="s">
        <v>1286</v>
      </c>
      <c r="O201" s="1" t="s">
        <v>1287</v>
      </c>
      <c r="P201" s="1" t="s">
        <v>1288</v>
      </c>
    </row>
    <row r="202" spans="14:16" x14ac:dyDescent="0.25">
      <c r="N202" s="1" t="s">
        <v>1289</v>
      </c>
      <c r="O202" s="1" t="s">
        <v>1290</v>
      </c>
      <c r="P202" s="1" t="s">
        <v>1289</v>
      </c>
    </row>
    <row r="203" spans="14:16" x14ac:dyDescent="0.25">
      <c r="N203" s="1" t="s">
        <v>1291</v>
      </c>
      <c r="O203" s="1" t="s">
        <v>1292</v>
      </c>
      <c r="P203" s="1" t="s">
        <v>1293</v>
      </c>
    </row>
    <row r="204" spans="14:16" x14ac:dyDescent="0.25">
      <c r="N204" s="1" t="s">
        <v>1294</v>
      </c>
      <c r="O204" s="1" t="s">
        <v>1295</v>
      </c>
      <c r="P204" s="1" t="s">
        <v>1296</v>
      </c>
    </row>
    <row r="205" spans="14:16" x14ac:dyDescent="0.25">
      <c r="N205" s="1" t="s">
        <v>1297</v>
      </c>
      <c r="O205" s="1" t="s">
        <v>1298</v>
      </c>
      <c r="P205" s="1" t="s">
        <v>1299</v>
      </c>
    </row>
    <row r="206" spans="14:16" x14ac:dyDescent="0.25">
      <c r="N206" s="1" t="s">
        <v>1300</v>
      </c>
      <c r="O206" s="1" t="s">
        <v>1300</v>
      </c>
      <c r="P206" s="1" t="s">
        <v>1300</v>
      </c>
    </row>
    <row r="207" spans="14:16" x14ac:dyDescent="0.25">
      <c r="N207" s="1" t="s">
        <v>1301</v>
      </c>
      <c r="O207" s="1" t="s">
        <v>1302</v>
      </c>
      <c r="P207" s="1" t="s">
        <v>1303</v>
      </c>
    </row>
    <row r="208" spans="14:16" x14ac:dyDescent="0.25">
      <c r="N208" s="1" t="s">
        <v>1304</v>
      </c>
      <c r="O208" s="1" t="s">
        <v>1304</v>
      </c>
      <c r="P208" s="1" t="s">
        <v>1304</v>
      </c>
    </row>
    <row r="209" spans="14:16" x14ac:dyDescent="0.25">
      <c r="N209" s="1" t="s">
        <v>1305</v>
      </c>
      <c r="O209" s="1" t="s">
        <v>1306</v>
      </c>
      <c r="P209" s="1" t="s">
        <v>1307</v>
      </c>
    </row>
    <row r="210" spans="14:16" x14ac:dyDescent="0.25">
      <c r="N210" s="1" t="s">
        <v>1308</v>
      </c>
      <c r="O210" s="1" t="s">
        <v>1309</v>
      </c>
      <c r="P210" s="1" t="s">
        <v>1310</v>
      </c>
    </row>
    <row r="211" spans="14:16" x14ac:dyDescent="0.25">
      <c r="N211" s="1" t="s">
        <v>1311</v>
      </c>
      <c r="O211" s="1" t="s">
        <v>1312</v>
      </c>
      <c r="P211" s="1" t="s">
        <v>1313</v>
      </c>
    </row>
    <row r="212" spans="14:16" x14ac:dyDescent="0.25">
      <c r="N212" s="1" t="s">
        <v>1314</v>
      </c>
      <c r="O212" s="1" t="s">
        <v>1315</v>
      </c>
      <c r="P212" s="1" t="s">
        <v>1316</v>
      </c>
    </row>
    <row r="213" spans="14:16" x14ac:dyDescent="0.25">
      <c r="N213" s="1" t="s">
        <v>1317</v>
      </c>
      <c r="O213" s="1" t="s">
        <v>1318</v>
      </c>
      <c r="P213" s="1" t="s">
        <v>1319</v>
      </c>
    </row>
    <row r="214" spans="14:16" x14ac:dyDescent="0.25">
      <c r="N214" s="1" t="s">
        <v>1320</v>
      </c>
      <c r="O214" s="1" t="s">
        <v>1321</v>
      </c>
      <c r="P214" s="1" t="s">
        <v>1322</v>
      </c>
    </row>
    <row r="215" spans="14:16" x14ac:dyDescent="0.25">
      <c r="N215" s="1" t="s">
        <v>1323</v>
      </c>
      <c r="O215" s="1" t="s">
        <v>1324</v>
      </c>
      <c r="P215" s="1" t="s">
        <v>1325</v>
      </c>
    </row>
    <row r="216" spans="14:16" x14ac:dyDescent="0.25">
      <c r="N216" s="1" t="s">
        <v>1326</v>
      </c>
      <c r="O216" s="1" t="s">
        <v>1327</v>
      </c>
      <c r="P216" s="1" t="s">
        <v>1328</v>
      </c>
    </row>
    <row r="217" spans="14:16" x14ac:dyDescent="0.25">
      <c r="N217" s="1" t="s">
        <v>1329</v>
      </c>
      <c r="O217" s="1" t="s">
        <v>1330</v>
      </c>
      <c r="P217" s="1" t="s">
        <v>1329</v>
      </c>
    </row>
    <row r="218" spans="14:16" x14ac:dyDescent="0.25">
      <c r="N218" s="1" t="s">
        <v>1331</v>
      </c>
      <c r="O218" s="1" t="s">
        <v>1331</v>
      </c>
      <c r="P218" s="1" t="s">
        <v>1331</v>
      </c>
    </row>
    <row r="219" spans="14:16" x14ac:dyDescent="0.25">
      <c r="N219" s="1" t="s">
        <v>1332</v>
      </c>
      <c r="O219" s="1" t="s">
        <v>1332</v>
      </c>
      <c r="P219" s="1" t="s">
        <v>1332</v>
      </c>
    </row>
    <row r="220" spans="14:16" x14ac:dyDescent="0.25">
      <c r="N220" s="1" t="s">
        <v>1333</v>
      </c>
      <c r="O220" s="1" t="s">
        <v>1333</v>
      </c>
      <c r="P220" s="1" t="s">
        <v>1333</v>
      </c>
    </row>
    <row r="221" spans="14:16" x14ac:dyDescent="0.25">
      <c r="N221" s="1" t="s">
        <v>1334</v>
      </c>
      <c r="O221" s="1" t="s">
        <v>1335</v>
      </c>
      <c r="P221" s="1" t="s">
        <v>1336</v>
      </c>
    </row>
    <row r="222" spans="14:16" x14ac:dyDescent="0.25">
      <c r="N222" s="1" t="s">
        <v>1337</v>
      </c>
      <c r="O222" s="1" t="s">
        <v>1338</v>
      </c>
      <c r="P222" s="1" t="s">
        <v>1339</v>
      </c>
    </row>
    <row r="223" spans="14:16" x14ac:dyDescent="0.25">
      <c r="N223" s="1" t="s">
        <v>1340</v>
      </c>
      <c r="O223" s="1" t="s">
        <v>1341</v>
      </c>
      <c r="P223" s="1" t="s">
        <v>1342</v>
      </c>
    </row>
    <row r="224" spans="14:16" x14ac:dyDescent="0.25">
      <c r="N224" s="1" t="s">
        <v>1343</v>
      </c>
      <c r="O224" s="1" t="s">
        <v>1344</v>
      </c>
      <c r="P224" s="1" t="s">
        <v>1345</v>
      </c>
    </row>
    <row r="225" spans="14:16" x14ac:dyDescent="0.25">
      <c r="N225" s="1" t="s">
        <v>1346</v>
      </c>
      <c r="O225" s="1" t="s">
        <v>1346</v>
      </c>
      <c r="P225" s="1" t="s">
        <v>1346</v>
      </c>
    </row>
    <row r="226" spans="14:16" x14ac:dyDescent="0.25">
      <c r="N226" s="1" t="s">
        <v>1347</v>
      </c>
      <c r="O226" s="1" t="s">
        <v>1347</v>
      </c>
      <c r="P226" s="1" t="s">
        <v>1347</v>
      </c>
    </row>
    <row r="227" spans="14:16" x14ac:dyDescent="0.25">
      <c r="N227" s="1" t="s">
        <v>1348</v>
      </c>
      <c r="O227" s="1" t="s">
        <v>1349</v>
      </c>
      <c r="P227" s="1" t="s">
        <v>1348</v>
      </c>
    </row>
    <row r="228" spans="14:16" x14ac:dyDescent="0.25">
      <c r="N228" s="1" t="s">
        <v>1350</v>
      </c>
      <c r="O228" s="1" t="s">
        <v>1350</v>
      </c>
      <c r="P228" s="1" t="s">
        <v>1351</v>
      </c>
    </row>
    <row r="229" spans="14:16" x14ac:dyDescent="0.25">
      <c r="N229" s="1" t="s">
        <v>1352</v>
      </c>
      <c r="O229" s="1" t="s">
        <v>1353</v>
      </c>
      <c r="P229" s="1" t="s">
        <v>1354</v>
      </c>
    </row>
    <row r="230" spans="14:16" x14ac:dyDescent="0.25">
      <c r="N230" s="1" t="s">
        <v>1355</v>
      </c>
      <c r="O230" s="1" t="s">
        <v>1356</v>
      </c>
      <c r="P230" s="1" t="s">
        <v>1357</v>
      </c>
    </row>
    <row r="231" spans="14:16" x14ac:dyDescent="0.25">
      <c r="N231" s="1" t="s">
        <v>1358</v>
      </c>
      <c r="O231" s="1" t="s">
        <v>1359</v>
      </c>
      <c r="P231" s="1" t="s">
        <v>1360</v>
      </c>
    </row>
    <row r="232" spans="14:16" x14ac:dyDescent="0.25">
      <c r="N232" s="1" t="s">
        <v>1361</v>
      </c>
      <c r="O232" s="1" t="s">
        <v>1362</v>
      </c>
      <c r="P232" s="1" t="s">
        <v>1363</v>
      </c>
    </row>
    <row r="233" spans="14:16" x14ac:dyDescent="0.25">
      <c r="N233" s="1" t="s">
        <v>1364</v>
      </c>
      <c r="O233" s="1" t="s">
        <v>1364</v>
      </c>
      <c r="P233" s="1" t="s">
        <v>1364</v>
      </c>
    </row>
    <row r="234" spans="14:16" x14ac:dyDescent="0.25">
      <c r="N234" s="1" t="s">
        <v>1365</v>
      </c>
      <c r="O234" s="1" t="s">
        <v>1366</v>
      </c>
      <c r="P234" s="1" t="s">
        <v>1367</v>
      </c>
    </row>
    <row r="235" spans="14:16" x14ac:dyDescent="0.25">
      <c r="N235" s="1" t="s">
        <v>1368</v>
      </c>
      <c r="O235" s="1" t="s">
        <v>1368</v>
      </c>
      <c r="P235" s="1" t="s">
        <v>1368</v>
      </c>
    </row>
    <row r="236" spans="14:16" x14ac:dyDescent="0.25">
      <c r="N236" s="1" t="s">
        <v>1369</v>
      </c>
      <c r="O236" s="1" t="s">
        <v>1369</v>
      </c>
      <c r="P236" s="1" t="s">
        <v>1369</v>
      </c>
    </row>
    <row r="237" spans="14:16" x14ac:dyDescent="0.25">
      <c r="N237" s="1" t="s">
        <v>1370</v>
      </c>
      <c r="O237" s="1" t="s">
        <v>1371</v>
      </c>
      <c r="P237" s="1" t="s">
        <v>1370</v>
      </c>
    </row>
    <row r="238" spans="14:16" x14ac:dyDescent="0.25">
      <c r="N238" s="1" t="s">
        <v>1372</v>
      </c>
      <c r="O238" s="1" t="s">
        <v>1373</v>
      </c>
      <c r="P238" s="1" t="s">
        <v>1374</v>
      </c>
    </row>
    <row r="239" spans="14:16" x14ac:dyDescent="0.25">
      <c r="N239" s="1" t="s">
        <v>1375</v>
      </c>
      <c r="O239" s="1" t="s">
        <v>1376</v>
      </c>
      <c r="P239" s="1" t="s">
        <v>1377</v>
      </c>
    </row>
    <row r="240" spans="14:16" x14ac:dyDescent="0.25">
      <c r="N240" s="1" t="s">
        <v>1378</v>
      </c>
      <c r="O240" s="1" t="s">
        <v>1379</v>
      </c>
      <c r="P240" s="1" t="s">
        <v>1378</v>
      </c>
    </row>
    <row r="241" spans="14:16" x14ac:dyDescent="0.25">
      <c r="N241" s="1" t="s">
        <v>1380</v>
      </c>
      <c r="O241" s="1" t="s">
        <v>1381</v>
      </c>
      <c r="P241" s="1" t="s">
        <v>1380</v>
      </c>
    </row>
    <row r="242" spans="14:16" x14ac:dyDescent="0.25">
      <c r="N242" s="1" t="s">
        <v>1382</v>
      </c>
      <c r="O242" s="1" t="s">
        <v>1382</v>
      </c>
      <c r="P242" s="1" t="s">
        <v>1382</v>
      </c>
    </row>
    <row r="243" spans="14:16" x14ac:dyDescent="0.25">
      <c r="N243" s="1" t="s">
        <v>1383</v>
      </c>
      <c r="O243" s="1" t="s">
        <v>1383</v>
      </c>
      <c r="P243" s="1" t="s">
        <v>1383</v>
      </c>
    </row>
  </sheetData>
  <sheetProtection algorithmName="SHA-512" hashValue="xGTsXWOAzCC/9UX7y+B2HT6r+WWQ59ZVDDUzUTKyQqzwUJBGn7hh2wPciFZLEmD3QndafrnpW6xGHOrPn+aMjQ==" saltValue="vWGAblmqbMg0JAkPHefG8w==" spinCount="100000" sheet="1" objects="1" scenarios="1"/>
  <mergeCells count="2">
    <mergeCell ref="C2:F2"/>
    <mergeCell ref="N2:Q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3C111-650B-493A-9CA2-BB13FDF7B865}">
  <sheetPr codeName="Sheet1"/>
  <dimension ref="B2:G503"/>
  <sheetViews>
    <sheetView topLeftCell="C1" workbookViewId="0">
      <selection activeCell="E24" sqref="E24"/>
    </sheetView>
  </sheetViews>
  <sheetFormatPr defaultRowHeight="15" x14ac:dyDescent="0.25"/>
  <cols>
    <col min="1" max="1" width="3.140625" customWidth="1"/>
    <col min="2" max="2" width="6.42578125" customWidth="1"/>
    <col min="3" max="3" width="33.140625" customWidth="1"/>
    <col min="4" max="4" width="63.85546875" style="4" customWidth="1"/>
    <col min="5" max="5" width="72.85546875" style="4" customWidth="1"/>
    <col min="6" max="6" width="69.85546875" style="4" customWidth="1"/>
    <col min="7" max="7" width="66.42578125" style="4" customWidth="1"/>
  </cols>
  <sheetData>
    <row r="2" spans="2:7" ht="23.1" customHeight="1" x14ac:dyDescent="0.25">
      <c r="B2" s="5" t="s">
        <v>0</v>
      </c>
      <c r="C2" s="5" t="s">
        <v>1</v>
      </c>
      <c r="D2" s="6" t="s">
        <v>2</v>
      </c>
      <c r="E2" s="7" t="s">
        <v>3</v>
      </c>
      <c r="F2" s="7" t="s">
        <v>4</v>
      </c>
      <c r="G2" s="7" t="s">
        <v>5</v>
      </c>
    </row>
    <row r="3" spans="2:7" x14ac:dyDescent="0.25">
      <c r="B3" s="1">
        <v>1</v>
      </c>
      <c r="C3" s="1" t="s">
        <v>6</v>
      </c>
      <c r="D3" s="2" t="str">
        <f t="shared" ref="D3:D69" si="0">IFERROR(IF(Language = "English", IF(E3="", "", E3),
IF(Language = "Francais", IF(F3="", "", F3),
IF(Language = "Español", IF(G3="", "", G3), IF(E3="", "", E3)))), "")</f>
        <v>Date published:</v>
      </c>
      <c r="E3" s="3" t="s">
        <v>7</v>
      </c>
      <c r="F3" s="3" t="s">
        <v>300</v>
      </c>
      <c r="G3" s="3" t="s">
        <v>521</v>
      </c>
    </row>
    <row r="4" spans="2:7" x14ac:dyDescent="0.25">
      <c r="B4" s="1">
        <v>2</v>
      </c>
      <c r="C4" s="1" t="s">
        <v>6</v>
      </c>
      <c r="D4" s="2" t="str">
        <f t="shared" si="0"/>
        <v>Programmatic Gap Tables</v>
      </c>
      <c r="E4" s="3" t="s">
        <v>8</v>
      </c>
      <c r="F4" s="3" t="s">
        <v>301</v>
      </c>
      <c r="G4" s="3" t="s">
        <v>522</v>
      </c>
    </row>
    <row r="5" spans="2:7" ht="30" x14ac:dyDescent="0.25">
      <c r="B5" s="1">
        <v>3</v>
      </c>
      <c r="C5" s="1" t="s">
        <v>6</v>
      </c>
      <c r="D5" s="2" t="str">
        <f t="shared" si="0"/>
        <v xml:space="preserve">Please read the instructions carefully before completing the Programmatic Gap Table. </v>
      </c>
      <c r="E5" s="3" t="s">
        <v>1406</v>
      </c>
      <c r="F5" s="3" t="s">
        <v>1411</v>
      </c>
      <c r="G5" s="3" t="s">
        <v>1418</v>
      </c>
    </row>
    <row r="6" spans="2:7" ht="30" x14ac:dyDescent="0.25">
      <c r="B6" s="1">
        <v>4</v>
      </c>
      <c r="C6" s="1" t="s">
        <v>6</v>
      </c>
      <c r="D6" s="2" t="str">
        <f t="shared" si="0"/>
        <v xml:space="preserve">To complete this cover sheet, select from the drop-down lists for Applicant and Applicant type. </v>
      </c>
      <c r="E6" s="3" t="s">
        <v>9</v>
      </c>
      <c r="F6" s="3" t="s">
        <v>302</v>
      </c>
      <c r="G6" s="3" t="s">
        <v>523</v>
      </c>
    </row>
    <row r="7" spans="2:7" x14ac:dyDescent="0.25">
      <c r="B7" s="1">
        <v>5</v>
      </c>
      <c r="C7" s="1" t="s">
        <v>6</v>
      </c>
      <c r="D7" s="2" t="str">
        <f t="shared" si="0"/>
        <v>Applicant</v>
      </c>
      <c r="E7" s="3" t="s">
        <v>10</v>
      </c>
      <c r="F7" s="3" t="s">
        <v>303</v>
      </c>
      <c r="G7" s="3" t="s">
        <v>524</v>
      </c>
    </row>
    <row r="8" spans="2:7" x14ac:dyDescent="0.25">
      <c r="B8" s="1">
        <v>6</v>
      </c>
      <c r="C8" s="1" t="s">
        <v>6</v>
      </c>
      <c r="D8" s="2" t="str">
        <f t="shared" si="0"/>
        <v>Component</v>
      </c>
      <c r="E8" s="3" t="s">
        <v>11</v>
      </c>
      <c r="F8" s="3" t="s">
        <v>304</v>
      </c>
      <c r="G8" s="3" t="s">
        <v>525</v>
      </c>
    </row>
    <row r="9" spans="2:7" x14ac:dyDescent="0.25">
      <c r="B9" s="1">
        <v>7</v>
      </c>
      <c r="C9" s="1" t="s">
        <v>6</v>
      </c>
      <c r="D9" s="2" t="str">
        <f t="shared" si="0"/>
        <v>Applicant type</v>
      </c>
      <c r="E9" s="3" t="s">
        <v>12</v>
      </c>
      <c r="F9" s="3" t="s">
        <v>305</v>
      </c>
      <c r="G9" s="3" t="s">
        <v>526</v>
      </c>
    </row>
    <row r="10" spans="2:7" x14ac:dyDescent="0.25">
      <c r="B10" s="1">
        <v>8</v>
      </c>
      <c r="C10" s="1" t="s">
        <v>6</v>
      </c>
      <c r="D10" s="2" t="str">
        <f t="shared" si="0"/>
        <v>English: Choose the language (line B14)</v>
      </c>
      <c r="E10" s="3" t="s">
        <v>13</v>
      </c>
      <c r="F10" s="3" t="s">
        <v>743</v>
      </c>
      <c r="G10" s="3" t="s">
        <v>14</v>
      </c>
    </row>
    <row r="11" spans="2:7" x14ac:dyDescent="0.25">
      <c r="B11" s="1">
        <v>9</v>
      </c>
      <c r="C11" s="1" t="s">
        <v>6</v>
      </c>
      <c r="D11" s="2" t="str">
        <f t="shared" si="0"/>
        <v>HIV</v>
      </c>
      <c r="E11" s="3" t="s">
        <v>60</v>
      </c>
      <c r="F11" s="3" t="s">
        <v>325</v>
      </c>
      <c r="G11" s="3" t="s">
        <v>325</v>
      </c>
    </row>
    <row r="12" spans="2:7" x14ac:dyDescent="0.25">
      <c r="B12" s="1">
        <v>10</v>
      </c>
      <c r="C12" s="1"/>
      <c r="D12" s="2" t="str">
        <f t="shared" si="0"/>
        <v>Color Legend</v>
      </c>
      <c r="E12" s="3" t="s">
        <v>1428</v>
      </c>
      <c r="F12" s="3" t="s">
        <v>1429</v>
      </c>
      <c r="G12" s="3" t="s">
        <v>1430</v>
      </c>
    </row>
    <row r="13" spans="2:7" x14ac:dyDescent="0.25">
      <c r="B13" s="1">
        <v>11</v>
      </c>
      <c r="C13" s="1"/>
      <c r="D13" s="2" t="str">
        <f t="shared" si="0"/>
        <v>Language</v>
      </c>
      <c r="E13" s="3" t="s">
        <v>15</v>
      </c>
      <c r="F13" s="3" t="s">
        <v>306</v>
      </c>
      <c r="G13" s="3" t="s">
        <v>527</v>
      </c>
    </row>
    <row r="14" spans="2:7" ht="30" x14ac:dyDescent="0.25">
      <c r="B14" s="1">
        <v>12</v>
      </c>
      <c r="C14" s="1"/>
      <c r="D14" s="2" t="str">
        <f t="shared" si="0"/>
        <v>Instructions for filling out the HIV Programmatic Gap Table</v>
      </c>
      <c r="E14" s="3" t="s">
        <v>1407</v>
      </c>
      <c r="F14" s="3" t="s">
        <v>1412</v>
      </c>
      <c r="G14" s="3" t="s">
        <v>1419</v>
      </c>
    </row>
    <row r="15" spans="2:7" ht="75" x14ac:dyDescent="0.25">
      <c r="B15" s="1">
        <v>13</v>
      </c>
      <c r="C15" s="1"/>
      <c r="D15" s="2" t="str">
        <f t="shared" si="0"/>
        <v>Please complete the Programmatic Gap Table by providing data for the priority modules and respective indicators in Data Entry Tab 1 (tab entitled Section_A_HIV_Numerator_Tab_1) and Data Entry Tab 2 (tab entitled Section_A_HIV_Denominators_Tab_2).</v>
      </c>
      <c r="E15" s="3" t="s">
        <v>1408</v>
      </c>
      <c r="F15" s="3" t="s">
        <v>1413</v>
      </c>
      <c r="G15" s="3" t="s">
        <v>1420</v>
      </c>
    </row>
    <row r="16" spans="2:7" ht="60" x14ac:dyDescent="0.25">
      <c r="B16" s="1">
        <v>14</v>
      </c>
      <c r="C16" s="1"/>
      <c r="D16" s="2" t="str">
        <f t="shared" si="0"/>
        <v>Programmatic gap table completion is required for Applicants from all High Impact (HI) and Core portfolios. For Focused portfolios, completion is optional and under the guidance of Global Fund Country Teams.</v>
      </c>
      <c r="E16" s="3" t="s">
        <v>16</v>
      </c>
      <c r="F16" s="3" t="s">
        <v>1414</v>
      </c>
      <c r="G16" s="3" t="s">
        <v>1421</v>
      </c>
    </row>
    <row r="17" spans="2:7" ht="75" x14ac:dyDescent="0.25">
      <c r="B17" s="1">
        <v>15</v>
      </c>
      <c r="C17" s="1"/>
      <c r="D17" s="2" t="str">
        <f t="shared" si="0"/>
        <v>The HIV Programmatic Gap Table estimates the gaps for selected indicators of four priority modules of the Modular Framework: HIV Prevention, Differentiated HIV Testing Services, Treatment, Care and Support and TB/HIV.</v>
      </c>
      <c r="E17" s="3" t="s">
        <v>17</v>
      </c>
      <c r="F17" s="3" t="s">
        <v>1415</v>
      </c>
      <c r="G17" s="3" t="s">
        <v>1422</v>
      </c>
    </row>
    <row r="18" spans="2:7" ht="165" x14ac:dyDescent="0.25">
      <c r="B18" s="1">
        <v>16</v>
      </c>
      <c r="C18" s="1"/>
      <c r="D18" s="2" t="str">
        <f t="shared" si="0"/>
        <v>While selected indicators for HIV Prevention and Differentiated HIV Testing Services are provided in the tables for key and vulnerable populations, Applicants are requested to select at least two priority key populations in the Programmatic Gap Table, unless otherwise indicated by the Country Team. In addition, Applicants from the Global Fund's list of 12 adolescent girls and young women (AGYW) priority countries (Botswana, Eswatini, Kenya, Lesotho, Malawi, Mozambique, Namibia, South Africa, Tanzania, Uganda, Zambia, Zimbabwe) should complete HIV Prevention indicators for this population group.</v>
      </c>
      <c r="E18" s="3" t="s">
        <v>1391</v>
      </c>
      <c r="F18" s="3" t="s">
        <v>1392</v>
      </c>
      <c r="G18" s="3" t="s">
        <v>1393</v>
      </c>
    </row>
    <row r="19" spans="2:7" ht="60" x14ac:dyDescent="0.25">
      <c r="B19" s="1">
        <v>17</v>
      </c>
      <c r="C19" s="1"/>
      <c r="D19" s="2" t="str">
        <f t="shared" si="0"/>
        <v>The HIV Programmatic Gap Table is composed of three sections: Section A for data entry, Section B for the HIV gap summary, and Section C for the summary of covered HIV targets and contributions.</v>
      </c>
      <c r="E19" s="3" t="s">
        <v>1409</v>
      </c>
      <c r="F19" s="3" t="s">
        <v>1416</v>
      </c>
      <c r="G19" s="3" t="s">
        <v>1423</v>
      </c>
    </row>
    <row r="20" spans="2:7" x14ac:dyDescent="0.25">
      <c r="B20" s="1">
        <v>18</v>
      </c>
      <c r="C20" s="1"/>
      <c r="D20" s="2" t="str">
        <f t="shared" si="0"/>
        <v>Section A. Data Entry Tabs.</v>
      </c>
      <c r="E20" s="3" t="s">
        <v>18</v>
      </c>
      <c r="F20" s="3" t="s">
        <v>307</v>
      </c>
      <c r="G20" s="3" t="s">
        <v>528</v>
      </c>
    </row>
    <row r="21" spans="2:7" ht="60" x14ac:dyDescent="0.25">
      <c r="B21" s="1">
        <v>19</v>
      </c>
      <c r="C21" s="1"/>
      <c r="D21" s="2" t="str">
        <f t="shared" si="0"/>
        <v>Do not use copy-and-paste functions for any cells in Data Entry Tabs 1 and 2, Section A. This may alter the cell formatting and cause errors in automated formulas in other sections.</v>
      </c>
      <c r="E21" s="3" t="s">
        <v>1388</v>
      </c>
      <c r="F21" s="3" t="s">
        <v>1389</v>
      </c>
      <c r="G21" s="3" t="s">
        <v>1390</v>
      </c>
    </row>
    <row r="22" spans="2:7" x14ac:dyDescent="0.25">
      <c r="B22" s="1">
        <v>20</v>
      </c>
      <c r="C22" s="1"/>
      <c r="D22" s="2" t="str">
        <f t="shared" si="0"/>
        <v>Data Entry Tab 1 (numerators)</v>
      </c>
      <c r="E22" s="3" t="s">
        <v>19</v>
      </c>
      <c r="F22" s="3" t="s">
        <v>308</v>
      </c>
      <c r="G22" s="3" t="s">
        <v>529</v>
      </c>
    </row>
    <row r="23" spans="2:7" ht="60" x14ac:dyDescent="0.25">
      <c r="B23" s="1">
        <v>21</v>
      </c>
      <c r="C23" s="1"/>
      <c r="D23" s="2" t="str">
        <f t="shared" si="0"/>
        <v>Purpose: To select priority modules and indicators and input data for the numerator of selected indicators. All cells for data entry are highlighted in yellow.</v>
      </c>
      <c r="E23" s="3" t="s">
        <v>20</v>
      </c>
      <c r="F23" s="3" t="s">
        <v>309</v>
      </c>
      <c r="G23" s="3" t="s">
        <v>530</v>
      </c>
    </row>
    <row r="24" spans="2:7" ht="75" x14ac:dyDescent="0.25">
      <c r="B24" s="1">
        <v>22</v>
      </c>
      <c r="C24" s="1"/>
      <c r="D24" s="2" t="str">
        <f t="shared" si="0"/>
        <v>The priority modules are the subgroup of modules of the Global Fund modular framework that have been selected for the programmatic gap tables design. These priority modules include standard indicators related to global targets of the corresponding disease component.</v>
      </c>
      <c r="E24" s="3" t="s">
        <v>1472</v>
      </c>
      <c r="F24" s="3" t="s">
        <v>1473</v>
      </c>
      <c r="G24" s="3" t="s">
        <v>1471</v>
      </c>
    </row>
    <row r="25" spans="2:7" ht="60" x14ac:dyDescent="0.25">
      <c r="B25" s="1">
        <v>23</v>
      </c>
      <c r="C25" s="1"/>
      <c r="D25" s="2" t="str">
        <f t="shared" si="0"/>
        <v>Specify the baseline year in cell I8 and years for the implementation period in cells K8, M8 and N8. These years will automatically apply to all tabs based on your input.</v>
      </c>
      <c r="E25" s="3" t="s">
        <v>21</v>
      </c>
      <c r="F25" s="3" t="s">
        <v>310</v>
      </c>
      <c r="G25" s="3" t="s">
        <v>531</v>
      </c>
    </row>
    <row r="26" spans="2:7" ht="195" x14ac:dyDescent="0.25">
      <c r="B26" s="1">
        <v>24</v>
      </c>
      <c r="C26" s="1"/>
      <c r="D26" s="2" t="str">
        <f t="shared" si="0"/>
        <v>Requirements for indicator selection are specified for each priority module in Section_A_HIV_Numerator_Tab_1 (Column C). First, select ""Yes"" for the priority modules related to Global Fund investments in the funding request in column B. Selected modules and indicators will automatically appear in Data Entry Tab 2. The automated calculations of gaps and contributions will be shown in the HIV gap summary tab (tab entitled Section_B_HIV_Gaps) and the HIV summary contributions tab (tab entitled Section_C_HIV_CountryTargets&amp;Co), respectively. Second, select ""Yes"" for the indicators related to Global Fund investments in the funding request.</v>
      </c>
      <c r="E26" s="3" t="s">
        <v>1394</v>
      </c>
      <c r="F26" s="3" t="s">
        <v>1395</v>
      </c>
      <c r="G26" s="3" t="s">
        <v>1396</v>
      </c>
    </row>
    <row r="27" spans="2:7" ht="225" x14ac:dyDescent="0.25">
      <c r="B27" s="1">
        <v>25</v>
      </c>
      <c r="C27" s="1"/>
      <c r="D27" s="2" t="str">
        <f t="shared" si="0"/>
        <v>The TB/HIV module and its priority indicator are included in both the HIV and TB Programmatic Gap Tables. When Applicants are submitting requests for both diseases and must complete both tables, this module should be filled out only once, in either table.
Then input baseline data using latest programmatic results available, country targets based on National Strategic Plan (NSP) or equivalent, and split by funding sources for the numerators of the selected indicators. Ideally, this split of targets is based on a costed NSP and considers specific resources     needed to achieve the indicator target. Additional guidance specific to the indicators is provided in Column AG in Data Entry Tab 1.</v>
      </c>
      <c r="E27" s="3" t="s">
        <v>1469</v>
      </c>
      <c r="F27" s="3" t="s">
        <v>1448</v>
      </c>
      <c r="G27" s="3" t="s">
        <v>1468</v>
      </c>
    </row>
    <row r="28" spans="2:7" ht="49.5" customHeight="1" x14ac:dyDescent="0.25">
      <c r="B28" s="1">
        <v>26</v>
      </c>
      <c r="C28" s="1"/>
      <c r="D28" s="2" t="str">
        <f t="shared" si="0"/>
        <v>Complete the comment box. Provide explanatory comments for baseline and target assumptions, including the rationale for the target splits and the source of assumptions when a costed NSP is not available.</v>
      </c>
      <c r="E28" s="3" t="s">
        <v>22</v>
      </c>
      <c r="F28" s="3" t="s">
        <v>311</v>
      </c>
      <c r="G28" s="3" t="s">
        <v>532</v>
      </c>
    </row>
    <row r="29" spans="2:7" ht="240" x14ac:dyDescent="0.25">
      <c r="B29" s="1">
        <v>27</v>
      </c>
      <c r="C29" s="1"/>
      <c r="D29" s="2" t="str">
        <f t="shared" si="0"/>
        <v>For countries where domestic resources are covering all or most essential commodities and other costs for service delivery related to the selected priority indicator, estimating the contributions from other sources, including the Global Fund, can be difficult. Applicants may consider assumptions that may apply only to the local context and will require national programs to consider how the interventions and activities to be funded by the Global Fund will contribute to sustaining or scaling up service delivery to achieve the targets of priority indicators. In these cases, Applicants may estimate the Global Fund contribution in terms of the proportion of the target that such interventions can help to achieve and provide their assumptions in the comment box.  Additionally, assumptions and rationale for available funding by sources in the Programmatic Gap Table should be aligned with the funding landscape table.</v>
      </c>
      <c r="E29" s="3" t="s">
        <v>1449</v>
      </c>
      <c r="F29" s="3" t="s">
        <v>1450</v>
      </c>
      <c r="G29" s="3" t="s">
        <v>1451</v>
      </c>
    </row>
    <row r="30" spans="2:7" ht="45" x14ac:dyDescent="0.25">
      <c r="B30" s="1">
        <v>28</v>
      </c>
      <c r="C30" s="1"/>
      <c r="D30" s="2" t="str">
        <f t="shared" si="0"/>
        <v>Once the data entry for selected priority modules and indicators is complete, proceed to complete Data Entry Tab 2.</v>
      </c>
      <c r="E30" s="3" t="s">
        <v>23</v>
      </c>
      <c r="F30" s="3" t="s">
        <v>312</v>
      </c>
      <c r="G30" s="3" t="s">
        <v>533</v>
      </c>
    </row>
    <row r="31" spans="2:7" x14ac:dyDescent="0.25">
      <c r="B31" s="1">
        <v>29</v>
      </c>
      <c r="C31" s="1"/>
      <c r="D31" s="2" t="str">
        <f t="shared" si="0"/>
        <v>Data Entry Tab 2 (denominators and estimates)</v>
      </c>
      <c r="E31" s="3" t="s">
        <v>24</v>
      </c>
      <c r="F31" s="3" t="s">
        <v>313</v>
      </c>
      <c r="G31" s="3" t="s">
        <v>534</v>
      </c>
    </row>
    <row r="32" spans="2:7" ht="45" x14ac:dyDescent="0.25">
      <c r="B32" s="1">
        <v>30</v>
      </c>
      <c r="C32" s="1"/>
      <c r="D32" s="2" t="str">
        <f t="shared" si="0"/>
        <v>Purpose: To input the data corresponding to estimates and/or denominators of selected indicators. All the cells for data entry are highlighted in yellow.</v>
      </c>
      <c r="E32" s="3" t="s">
        <v>25</v>
      </c>
      <c r="F32" s="3" t="s">
        <v>314</v>
      </c>
      <c r="G32" s="3" t="s">
        <v>535</v>
      </c>
    </row>
    <row r="33" spans="2:7" ht="45" x14ac:dyDescent="0.25">
      <c r="B33" s="1">
        <v>31</v>
      </c>
      <c r="C33" s="1"/>
      <c r="D33" s="2" t="str">
        <f t="shared" si="0"/>
        <v>Selected indicators in Data Entry Tab 1 will automatically be selected for completion in Data Entry Tab 2 (Column C).</v>
      </c>
      <c r="E33" s="3" t="s">
        <v>26</v>
      </c>
      <c r="F33" s="3" t="s">
        <v>315</v>
      </c>
      <c r="G33" s="3" t="s">
        <v>536</v>
      </c>
    </row>
    <row r="34" spans="2:7" ht="45" x14ac:dyDescent="0.25">
      <c r="B34" s="1">
        <v>32</v>
      </c>
      <c r="C34" s="1"/>
      <c r="D34" s="2" t="str">
        <f t="shared" si="0"/>
        <v>Input country estimates or denominators for baselines and targets of selected indicators. Additional specific guidance is provided in the same tab.</v>
      </c>
      <c r="E34" s="3" t="s">
        <v>27</v>
      </c>
      <c r="F34" s="3" t="s">
        <v>316</v>
      </c>
      <c r="G34" s="3" t="s">
        <v>537</v>
      </c>
    </row>
    <row r="35" spans="2:7" ht="45" x14ac:dyDescent="0.25">
      <c r="B35" s="1">
        <v>33</v>
      </c>
      <c r="C35" s="1"/>
      <c r="D35" s="2" t="str">
        <f t="shared" si="0"/>
        <v>Complete the comment box by providing key assumptions for country estimates and specify the relevant data sources (Column N).</v>
      </c>
      <c r="E35" s="3" t="s">
        <v>1397</v>
      </c>
      <c r="F35" s="3" t="s">
        <v>1398</v>
      </c>
      <c r="G35" s="3" t="s">
        <v>1399</v>
      </c>
    </row>
    <row r="36" spans="2:7" x14ac:dyDescent="0.25">
      <c r="B36" s="1">
        <v>34</v>
      </c>
      <c r="C36" s="1"/>
      <c r="D36" s="2" t="str">
        <f t="shared" si="0"/>
        <v>Section B. HIV gaps summary</v>
      </c>
      <c r="E36" s="3" t="s">
        <v>28</v>
      </c>
      <c r="F36" s="3" t="s">
        <v>317</v>
      </c>
      <c r="G36" s="3" t="s">
        <v>538</v>
      </c>
    </row>
    <row r="37" spans="2:7" ht="60" x14ac:dyDescent="0.25">
      <c r="B37" s="1">
        <v>35</v>
      </c>
      <c r="C37" s="1"/>
      <c r="D37" s="2" t="str">
        <f t="shared" si="0"/>
        <v>Purpose: To present the automated calculation of gaps for the selected indicators. The programmatic gap is estimated using data provided by Applicants in Data Entry Tabs 1 and 2.</v>
      </c>
      <c r="E37" s="3" t="s">
        <v>29</v>
      </c>
      <c r="F37" s="3" t="s">
        <v>318</v>
      </c>
      <c r="G37" s="3" t="s">
        <v>539</v>
      </c>
    </row>
    <row r="38" spans="2:7" ht="90" x14ac:dyDescent="0.25">
      <c r="B38" s="1">
        <v>36</v>
      </c>
      <c r="C38" s="1"/>
      <c r="D38" s="2" t="str">
        <f t="shared" si="0"/>
        <v>Use quantified programmatic gaps as reference for prioritizing interventions in the Prioritized Above Allocation Request tool (PAAR). Prioritize the gap to reach country targets when proposing activities in the PAAR that aim to close that gap.</v>
      </c>
      <c r="E38" s="3" t="s">
        <v>1400</v>
      </c>
      <c r="F38" s="3" t="s">
        <v>1401</v>
      </c>
      <c r="G38" s="3" t="s">
        <v>1402</v>
      </c>
    </row>
    <row r="39" spans="2:7" ht="60" x14ac:dyDescent="0.25">
      <c r="B39" s="1">
        <v>37</v>
      </c>
      <c r="C39" s="1"/>
      <c r="D39" s="2" t="str">
        <f t="shared" si="0"/>
        <v>Gaps to reach global targets can help to clarify ambition, prioritization and additional resource needs, and inform in-country advocacy to accelerate progress toward global targets.</v>
      </c>
      <c r="E39" s="3" t="s">
        <v>1403</v>
      </c>
      <c r="F39" s="3" t="s">
        <v>1404</v>
      </c>
      <c r="G39" s="3" t="s">
        <v>1405</v>
      </c>
    </row>
    <row r="40" spans="2:7" ht="30" x14ac:dyDescent="0.25">
      <c r="B40" s="1">
        <v>38</v>
      </c>
      <c r="C40" s="1"/>
      <c r="D40" s="2" t="str">
        <f t="shared" si="0"/>
        <v>Section C. Summary of covered HIV targets and contributions by all sources</v>
      </c>
      <c r="E40" s="3" t="s">
        <v>30</v>
      </c>
      <c r="F40" s="3" t="s">
        <v>319</v>
      </c>
      <c r="G40" s="3" t="s">
        <v>540</v>
      </c>
    </row>
    <row r="41" spans="2:7" ht="90" x14ac:dyDescent="0.25">
      <c r="B41" s="1">
        <v>39</v>
      </c>
      <c r="C41" s="1"/>
      <c r="D41" s="2" t="str">
        <f t="shared" si="0"/>
        <v>Purpose: To present the automated calculations of the contributions to covered targets by available funding sources. Targets covered by all sources and contributions (i.e., Domestic, Global Fund and other external donors) are calculated using data provided by the Applicant in Data Entry Tabs 1 and 2.</v>
      </c>
      <c r="E41" s="3" t="s">
        <v>31</v>
      </c>
      <c r="F41" s="3" t="s">
        <v>320</v>
      </c>
      <c r="G41" s="3" t="s">
        <v>541</v>
      </c>
    </row>
    <row r="42" spans="2:7" ht="165" x14ac:dyDescent="0.25">
      <c r="B42" s="1">
        <v>40</v>
      </c>
      <c r="C42" s="1"/>
      <c r="D42" s="2" t="str">
        <f t="shared" si="0"/>
        <v>Ensure alignment between this tab summarizing covered HIV targets and the Performance Framework. Selected priority modules and the respective selected coverage indicators can be included in the Performance Framework, in alignment with the indicator selection guidance (see Global Fund Indicator Guidance Sheets). Country Teams may ask Applicants to select additional coverage indicators in the Programmatic Gap Table beyond the specified requirement in Data Entry Tab 1 (e.g., prevention indicators for more than two key populations). In these cases, the Country Team will agree on its prioritization for the Performance Framework.</v>
      </c>
      <c r="E42" s="3" t="s">
        <v>1410</v>
      </c>
      <c r="F42" s="3" t="s">
        <v>1417</v>
      </c>
      <c r="G42" s="3" t="s">
        <v>1424</v>
      </c>
    </row>
    <row r="43" spans="2:7" ht="90" x14ac:dyDescent="0.25">
      <c r="B43" s="1">
        <v>41</v>
      </c>
      <c r="C43" s="1"/>
      <c r="D43" s="2" t="str">
        <f t="shared" si="0"/>
        <v>Country targets or NSP targets should guide target setting in the Performance Framework, considering factors such as scope of targets (national versus subnational), available funding to cover national targets and share of targets by available funding sources.</v>
      </c>
      <c r="E43" s="3" t="s">
        <v>1425</v>
      </c>
      <c r="F43" s="3" t="s">
        <v>1426</v>
      </c>
      <c r="G43" s="3" t="s">
        <v>1427</v>
      </c>
    </row>
    <row r="44" spans="2:7" ht="75" x14ac:dyDescent="0.25">
      <c r="B44" s="1">
        <v>42</v>
      </c>
      <c r="C44" s="1"/>
      <c r="D44" s="2" t="str">
        <f t="shared" si="0"/>
        <v>Consider the proportion of national targets covered by contributions from all sources and identified gaps when considering aspects concerning ambition, sustainability and transition in the funding request narrative.</v>
      </c>
      <c r="E44" s="3" t="s">
        <v>32</v>
      </c>
      <c r="F44" s="3" t="s">
        <v>321</v>
      </c>
      <c r="G44" s="3" t="s">
        <v>542</v>
      </c>
    </row>
    <row r="45" spans="2:7" ht="165" x14ac:dyDescent="0.25">
      <c r="B45" s="1">
        <v>43</v>
      </c>
      <c r="D45" s="2" t="str">
        <f t="shared" si="0"/>
        <v>The average contribution of the Global Fund to the targets is automatically calculated in column AF for each selected priority module completed by the Applicant. The average contribution is calculated for the three years of implementation period of the funding request, using the data provided for the targets of all indicators within each priority module. When the priority modules for which the Global Fund contribution is 35% or higher, Applicants must complete the Detailed Disease Financial Gap tab for that priority module in the Funding Landscape Table.</v>
      </c>
      <c r="E45" s="377" t="s">
        <v>1470</v>
      </c>
      <c r="F45" s="377" t="s">
        <v>1474</v>
      </c>
      <c r="G45" s="377" t="s">
        <v>1475</v>
      </c>
    </row>
    <row r="46" spans="2:7" x14ac:dyDescent="0.25">
      <c r="B46" s="1">
        <v>44</v>
      </c>
      <c r="D46" s="2" t="str">
        <f t="shared" si="0"/>
        <v>Yes</v>
      </c>
      <c r="E46" s="3" t="s">
        <v>33</v>
      </c>
      <c r="F46" s="3" t="s">
        <v>322</v>
      </c>
      <c r="G46" s="1" t="s">
        <v>519</v>
      </c>
    </row>
    <row r="47" spans="2:7" x14ac:dyDescent="0.25">
      <c r="B47" s="1">
        <v>45</v>
      </c>
      <c r="C47" s="1"/>
      <c r="D47" s="2" t="str">
        <f t="shared" si="0"/>
        <v>No</v>
      </c>
      <c r="E47" s="3" t="s">
        <v>34</v>
      </c>
      <c r="F47" s="3" t="s">
        <v>323</v>
      </c>
      <c r="G47" s="1" t="s">
        <v>520</v>
      </c>
    </row>
    <row r="48" spans="2:7" x14ac:dyDescent="0.25">
      <c r="B48" s="1">
        <v>46</v>
      </c>
      <c r="C48" s="1"/>
      <c r="D48" s="2" t="str">
        <f t="shared" si="0"/>
        <v>Please select</v>
      </c>
      <c r="E48" s="3" t="s">
        <v>35</v>
      </c>
      <c r="F48" s="3" t="s">
        <v>324</v>
      </c>
      <c r="G48" s="3" t="s">
        <v>543</v>
      </c>
    </row>
    <row r="49" spans="2:7" ht="30" x14ac:dyDescent="0.25">
      <c r="B49" s="1">
        <v>47</v>
      </c>
      <c r="C49" s="1" t="s">
        <v>36</v>
      </c>
      <c r="D49" s="2" t="str">
        <f t="shared" si="0"/>
        <v>HIV Data Entry Tab 1. Numerators entry tab.</v>
      </c>
      <c r="E49" s="3" t="s">
        <v>37</v>
      </c>
      <c r="F49" s="3" t="s">
        <v>326</v>
      </c>
      <c r="G49" s="3" t="s">
        <v>544</v>
      </c>
    </row>
    <row r="50" spans="2:7" x14ac:dyDescent="0.25">
      <c r="B50" s="1">
        <v>48</v>
      </c>
      <c r="C50" s="1"/>
      <c r="D50" s="2" t="str">
        <f t="shared" si="0"/>
        <v xml:space="preserve">Highlighted </v>
      </c>
      <c r="E50" s="3" t="s">
        <v>38</v>
      </c>
      <c r="F50" s="3" t="s">
        <v>327</v>
      </c>
      <c r="G50" s="3" t="s">
        <v>545</v>
      </c>
    </row>
    <row r="51" spans="2:7" ht="30" x14ac:dyDescent="0.25">
      <c r="B51" s="1">
        <v>49</v>
      </c>
      <c r="C51" s="1"/>
      <c r="D51" s="2" t="str">
        <f t="shared" si="0"/>
        <v>cells to be completed by applicants using country data</v>
      </c>
      <c r="E51" s="3" t="s">
        <v>39</v>
      </c>
      <c r="F51" s="3" t="s">
        <v>328</v>
      </c>
      <c r="G51" s="191" t="s">
        <v>546</v>
      </c>
    </row>
    <row r="52" spans="2:7" ht="45" x14ac:dyDescent="0.25">
      <c r="B52" s="1">
        <v>50</v>
      </c>
      <c r="C52" s="1"/>
      <c r="D52" s="2" t="str">
        <f t="shared" si="0"/>
        <v>* For the selection of the priority modules to complete, please refer to the instructions. Priority modules and/or indicators not selected do not require completion by the Applicant.</v>
      </c>
      <c r="E52" s="3" t="s">
        <v>40</v>
      </c>
      <c r="F52" s="3" t="s">
        <v>329</v>
      </c>
      <c r="G52" s="3" t="s">
        <v>547</v>
      </c>
    </row>
    <row r="53" spans="2:7" x14ac:dyDescent="0.25">
      <c r="B53" s="1">
        <v>51</v>
      </c>
      <c r="C53" s="1"/>
      <c r="D53" s="2" t="str">
        <f t="shared" si="0"/>
        <v>Priority module</v>
      </c>
      <c r="E53" s="3" t="s">
        <v>41</v>
      </c>
      <c r="F53" s="3" t="s">
        <v>330</v>
      </c>
      <c r="G53" s="3" t="s">
        <v>548</v>
      </c>
    </row>
    <row r="54" spans="2:7" x14ac:dyDescent="0.25">
      <c r="B54" s="1">
        <v>52</v>
      </c>
      <c r="C54" s="1"/>
      <c r="D54" s="2" t="str">
        <f t="shared" si="0"/>
        <v>Module selection*</v>
      </c>
      <c r="E54" s="3" t="s">
        <v>42</v>
      </c>
      <c r="F54" s="3" t="s">
        <v>331</v>
      </c>
      <c r="G54" s="3" t="s">
        <v>549</v>
      </c>
    </row>
    <row r="55" spans="2:7" x14ac:dyDescent="0.25">
      <c r="B55" s="1">
        <v>53</v>
      </c>
      <c r="C55" s="1"/>
      <c r="D55" s="2" t="str">
        <f t="shared" si="0"/>
        <v>Requirement</v>
      </c>
      <c r="E55" s="3" t="s">
        <v>43</v>
      </c>
      <c r="F55" s="3" t="s">
        <v>332</v>
      </c>
      <c r="G55" s="3" t="s">
        <v>550</v>
      </c>
    </row>
    <row r="56" spans="2:7" x14ac:dyDescent="0.25">
      <c r="B56" s="1">
        <v>54</v>
      </c>
      <c r="C56" s="1"/>
      <c r="D56" s="2" t="str">
        <f t="shared" si="0"/>
        <v>Population</v>
      </c>
      <c r="E56" s="3" t="s">
        <v>44</v>
      </c>
      <c r="F56" s="3" t="s">
        <v>44</v>
      </c>
      <c r="G56" s="3" t="s">
        <v>551</v>
      </c>
    </row>
    <row r="57" spans="2:7" x14ac:dyDescent="0.25">
      <c r="B57" s="1">
        <v>55</v>
      </c>
      <c r="C57" s="1"/>
      <c r="D57" s="2" t="str">
        <f t="shared" si="0"/>
        <v>Indicator selection*</v>
      </c>
      <c r="E57" s="3" t="s">
        <v>45</v>
      </c>
      <c r="F57" s="3" t="s">
        <v>333</v>
      </c>
      <c r="G57" s="3" t="s">
        <v>552</v>
      </c>
    </row>
    <row r="58" spans="2:7" x14ac:dyDescent="0.25">
      <c r="B58" s="1">
        <v>56</v>
      </c>
      <c r="C58" s="1"/>
      <c r="D58" s="2" t="str">
        <f t="shared" si="0"/>
        <v>Indicator code</v>
      </c>
      <c r="E58" s="3" t="s">
        <v>46</v>
      </c>
      <c r="F58" s="3" t="s">
        <v>334</v>
      </c>
      <c r="G58" s="3" t="s">
        <v>553</v>
      </c>
    </row>
    <row r="59" spans="2:7" x14ac:dyDescent="0.25">
      <c r="B59" s="1">
        <v>57</v>
      </c>
      <c r="C59" s="1"/>
      <c r="D59" s="2" t="str">
        <f t="shared" si="0"/>
        <v>Numerators (elementary indicators)</v>
      </c>
      <c r="E59" s="3" t="s">
        <v>47</v>
      </c>
      <c r="F59" s="3" t="s">
        <v>335</v>
      </c>
      <c r="G59" s="3" t="s">
        <v>554</v>
      </c>
    </row>
    <row r="60" spans="2:7" x14ac:dyDescent="0.25">
      <c r="B60" s="1">
        <v>58</v>
      </c>
      <c r="C60" s="1"/>
      <c r="D60" s="2" t="str">
        <f t="shared" si="0"/>
        <v>Baseline</v>
      </c>
      <c r="E60" s="3" t="s">
        <v>48</v>
      </c>
      <c r="F60" s="3" t="s">
        <v>336</v>
      </c>
      <c r="G60" s="3" t="s">
        <v>555</v>
      </c>
    </row>
    <row r="61" spans="2:7" x14ac:dyDescent="0.25">
      <c r="B61" s="1">
        <v>59</v>
      </c>
      <c r="C61" s="1"/>
      <c r="D61" s="2" t="str">
        <f t="shared" si="0"/>
        <v>Country (National Strategic Plan) targets</v>
      </c>
      <c r="E61" s="3" t="s">
        <v>49</v>
      </c>
      <c r="F61" s="3" t="s">
        <v>337</v>
      </c>
      <c r="G61" s="3" t="s">
        <v>556</v>
      </c>
    </row>
    <row r="62" spans="2:7" x14ac:dyDescent="0.25">
      <c r="B62" s="1">
        <v>60</v>
      </c>
      <c r="C62" s="1"/>
      <c r="D62" s="2" t="str">
        <f t="shared" si="0"/>
        <v>Share of country targets by sources</v>
      </c>
      <c r="E62" s="3" t="s">
        <v>50</v>
      </c>
      <c r="F62" s="3" t="s">
        <v>338</v>
      </c>
      <c r="G62" s="3" t="s">
        <v>557</v>
      </c>
    </row>
    <row r="63" spans="2:7" x14ac:dyDescent="0.25">
      <c r="B63" s="1">
        <v>61</v>
      </c>
      <c r="C63" s="1"/>
      <c r="D63" s="2" t="str">
        <f t="shared" si="0"/>
        <v>Domestic resources</v>
      </c>
      <c r="E63" s="3" t="s">
        <v>51</v>
      </c>
      <c r="F63" s="3" t="s">
        <v>339</v>
      </c>
      <c r="G63" s="3" t="s">
        <v>558</v>
      </c>
    </row>
    <row r="64" spans="2:7" x14ac:dyDescent="0.25">
      <c r="B64" s="1">
        <v>62</v>
      </c>
      <c r="C64" s="1"/>
      <c r="D64" s="2" t="str">
        <f t="shared" si="0"/>
        <v>External resources (Non-Global Fund)</v>
      </c>
      <c r="E64" s="3" t="s">
        <v>1444</v>
      </c>
      <c r="F64" s="3" t="s">
        <v>1445</v>
      </c>
      <c r="G64" s="3" t="s">
        <v>1447</v>
      </c>
    </row>
    <row r="65" spans="2:7" x14ac:dyDescent="0.25">
      <c r="B65" s="1">
        <v>63</v>
      </c>
      <c r="C65" s="1"/>
      <c r="D65" s="2" t="str">
        <f t="shared" si="0"/>
        <v>Global Fund allocation</v>
      </c>
      <c r="E65" s="3" t="s">
        <v>52</v>
      </c>
      <c r="F65" s="3" t="s">
        <v>340</v>
      </c>
      <c r="G65" s="3" t="s">
        <v>559</v>
      </c>
    </row>
    <row r="66" spans="2:7" x14ac:dyDescent="0.25">
      <c r="B66" s="1">
        <v>64</v>
      </c>
      <c r="C66" s="1"/>
      <c r="D66" s="2" t="str">
        <f t="shared" si="0"/>
        <v>Targets not covered by any source</v>
      </c>
      <c r="E66" s="3" t="s">
        <v>53</v>
      </c>
      <c r="F66" s="3" t="s">
        <v>341</v>
      </c>
      <c r="G66" s="3" t="s">
        <v>560</v>
      </c>
    </row>
    <row r="67" spans="2:7" ht="30" x14ac:dyDescent="0.25">
      <c r="B67" s="1">
        <v>65</v>
      </c>
      <c r="C67" s="1"/>
      <c r="D67" s="2" t="str">
        <f t="shared" si="0"/>
        <v>Comments &amp; assumptions
Please explain assumptions and sources as applicable</v>
      </c>
      <c r="E67" s="3" t="s">
        <v>54</v>
      </c>
      <c r="F67" s="3" t="s">
        <v>342</v>
      </c>
      <c r="G67" s="3" t="s">
        <v>561</v>
      </c>
    </row>
    <row r="68" spans="2:7" ht="30" x14ac:dyDescent="0.25">
      <c r="B68" s="1">
        <v>66</v>
      </c>
      <c r="C68" s="1"/>
      <c r="D68" s="2" t="str">
        <f t="shared" si="0"/>
        <v>Additional guidance on the assumptions for the split of the targets by sources</v>
      </c>
      <c r="E68" s="3" t="s">
        <v>55</v>
      </c>
      <c r="F68" s="3" t="s">
        <v>343</v>
      </c>
      <c r="G68" s="3" t="s">
        <v>562</v>
      </c>
    </row>
    <row r="69" spans="2:7" x14ac:dyDescent="0.25">
      <c r="B69" s="1">
        <v>67</v>
      </c>
      <c r="C69" s="1"/>
      <c r="D69" s="2" t="str">
        <f t="shared" si="0"/>
        <v>HIV prevention</v>
      </c>
      <c r="E69" s="1" t="s">
        <v>56</v>
      </c>
      <c r="F69" s="3" t="s">
        <v>344</v>
      </c>
      <c r="G69" s="3" t="s">
        <v>563</v>
      </c>
    </row>
    <row r="70" spans="2:7" x14ac:dyDescent="0.25">
      <c r="B70" s="1">
        <v>68</v>
      </c>
      <c r="C70" s="1"/>
      <c r="D70" s="2" t="str">
        <f t="shared" ref="D70:D133" si="1">IFERROR(IF(Language = "English", IF(E70="", "", E70),
IF(Language = "Francais", IF(F70="", "", F70),
IF(Language = "Español", IF(G70="", "", G70), IF(E70="", "", E70)))), "")</f>
        <v>Differentiated HIV testing services</v>
      </c>
      <c r="E70" s="1" t="s">
        <v>57</v>
      </c>
      <c r="F70" s="3" t="s">
        <v>345</v>
      </c>
      <c r="G70" s="3" t="s">
        <v>564</v>
      </c>
    </row>
    <row r="71" spans="2:7" x14ac:dyDescent="0.25">
      <c r="B71" s="1">
        <v>69</v>
      </c>
      <c r="C71" s="1"/>
      <c r="D71" s="2" t="str">
        <f t="shared" si="1"/>
        <v>Treatment care and support</v>
      </c>
      <c r="E71" s="1" t="s">
        <v>58</v>
      </c>
      <c r="F71" s="3" t="s">
        <v>346</v>
      </c>
      <c r="G71" s="3" t="s">
        <v>565</v>
      </c>
    </row>
    <row r="72" spans="2:7" x14ac:dyDescent="0.25">
      <c r="B72" s="1">
        <v>70</v>
      </c>
      <c r="C72" s="1"/>
      <c r="D72" s="2" t="str">
        <f t="shared" si="1"/>
        <v>TB/HIV</v>
      </c>
      <c r="E72" s="1" t="s">
        <v>59</v>
      </c>
      <c r="F72" s="3" t="s">
        <v>347</v>
      </c>
      <c r="G72" s="3" t="s">
        <v>566</v>
      </c>
    </row>
    <row r="73" spans="2:7" ht="105" x14ac:dyDescent="0.25">
      <c r="B73" s="1">
        <v>71</v>
      </c>
      <c r="C73" s="1" t="s">
        <v>36</v>
      </c>
      <c r="D73" s="2" t="str">
        <f t="shared" si="1"/>
        <v>Select the HIV Prevention Indicators (i.e., prevention packages, condoms and PrEP) for at least 2 of the key populations prioritized in the funding request.
AGYW priority countries: select the 3 HIV prevention indicators for AGYW also.</v>
      </c>
      <c r="E73" s="3" t="s">
        <v>141</v>
      </c>
      <c r="F73" s="3" t="s">
        <v>348</v>
      </c>
      <c r="G73" s="3" t="s">
        <v>567</v>
      </c>
    </row>
    <row r="74" spans="2:7" ht="30" x14ac:dyDescent="0.25">
      <c r="B74" s="1">
        <v>72</v>
      </c>
      <c r="C74" s="1"/>
      <c r="D74" s="2" t="str">
        <f t="shared" si="1"/>
        <v>Select the indicator for at least 2 of the key populations prioritized in the funding request.</v>
      </c>
      <c r="E74" s="3" t="s">
        <v>111</v>
      </c>
      <c r="F74" s="3" t="s">
        <v>349</v>
      </c>
      <c r="G74" s="3" t="s">
        <v>568</v>
      </c>
    </row>
    <row r="75" spans="2:7" ht="30" x14ac:dyDescent="0.25">
      <c r="B75" s="1">
        <v>73</v>
      </c>
      <c r="C75" s="1"/>
      <c r="D75" s="2" t="str">
        <f t="shared" si="1"/>
        <v xml:space="preserve">Select the indicators related to interventions included in the funding request </v>
      </c>
      <c r="E75" s="3" t="s">
        <v>125</v>
      </c>
      <c r="F75" s="3" t="s">
        <v>350</v>
      </c>
      <c r="G75" s="3" t="s">
        <v>569</v>
      </c>
    </row>
    <row r="76" spans="2:7" ht="30" x14ac:dyDescent="0.25">
      <c r="B76" s="1">
        <v>74</v>
      </c>
      <c r="C76" s="1"/>
      <c r="D76" s="2" t="str">
        <f t="shared" si="1"/>
        <v xml:space="preserve">Select the indicator if the intervention is included in funding request </v>
      </c>
      <c r="E76" s="3" t="s">
        <v>138</v>
      </c>
      <c r="F76" s="3" t="s">
        <v>351</v>
      </c>
      <c r="G76" s="3" t="s">
        <v>570</v>
      </c>
    </row>
    <row r="77" spans="2:7" x14ac:dyDescent="0.25">
      <c r="B77" s="1">
        <v>75</v>
      </c>
      <c r="C77" s="1"/>
      <c r="D77" s="2" t="str">
        <f t="shared" si="1"/>
        <v>Men who have sex with men</v>
      </c>
      <c r="E77" s="3" t="s">
        <v>69</v>
      </c>
      <c r="F77" s="3" t="s">
        <v>352</v>
      </c>
      <c r="G77" s="3" t="s">
        <v>571</v>
      </c>
    </row>
    <row r="78" spans="2:7" x14ac:dyDescent="0.25">
      <c r="B78" s="1">
        <v>76</v>
      </c>
      <c r="C78" s="1"/>
      <c r="D78" s="2" t="str">
        <f t="shared" si="1"/>
        <v>Trans and gender-diverse people</v>
      </c>
      <c r="E78" s="3" t="s">
        <v>76</v>
      </c>
      <c r="F78" s="3" t="s">
        <v>353</v>
      </c>
      <c r="G78" s="3" t="s">
        <v>572</v>
      </c>
    </row>
    <row r="79" spans="2:7" x14ac:dyDescent="0.25">
      <c r="B79" s="1">
        <v>77</v>
      </c>
      <c r="C79" s="1"/>
      <c r="D79" s="2" t="str">
        <f t="shared" si="1"/>
        <v>Sex workers</v>
      </c>
      <c r="E79" s="3" t="s">
        <v>82</v>
      </c>
      <c r="F79" s="3" t="s">
        <v>354</v>
      </c>
      <c r="G79" s="3" t="s">
        <v>573</v>
      </c>
    </row>
    <row r="80" spans="2:7" x14ac:dyDescent="0.25">
      <c r="B80" s="1">
        <v>78</v>
      </c>
      <c r="C80" s="1"/>
      <c r="D80" s="2" t="str">
        <f t="shared" si="1"/>
        <v>People who inject drugs</v>
      </c>
      <c r="E80" s="3" t="s">
        <v>88</v>
      </c>
      <c r="F80" s="3" t="s">
        <v>355</v>
      </c>
      <c r="G80" s="3" t="s">
        <v>574</v>
      </c>
    </row>
    <row r="81" spans="2:7" x14ac:dyDescent="0.25">
      <c r="B81" s="1">
        <v>79</v>
      </c>
      <c r="C81" s="1"/>
      <c r="D81" s="2" t="str">
        <f t="shared" si="1"/>
        <v>People in prisons</v>
      </c>
      <c r="E81" s="3" t="s">
        <v>94</v>
      </c>
      <c r="F81" s="3" t="s">
        <v>356</v>
      </c>
      <c r="G81" s="3" t="s">
        <v>575</v>
      </c>
    </row>
    <row r="82" spans="2:7" x14ac:dyDescent="0.25">
      <c r="B82" s="1">
        <v>80</v>
      </c>
      <c r="C82" s="1"/>
      <c r="D82" s="2" t="str">
        <f t="shared" si="1"/>
        <v>Other vulnerable populations</v>
      </c>
      <c r="E82" s="3" t="s">
        <v>98</v>
      </c>
      <c r="F82" s="3" t="s">
        <v>357</v>
      </c>
      <c r="G82" s="3" t="s">
        <v>576</v>
      </c>
    </row>
    <row r="83" spans="2:7" x14ac:dyDescent="0.25">
      <c r="B83" s="1">
        <v>81</v>
      </c>
      <c r="C83" s="1"/>
      <c r="D83" s="2" t="str">
        <f t="shared" si="1"/>
        <v>Adolescent girls and young women</v>
      </c>
      <c r="E83" s="3" t="s">
        <v>102</v>
      </c>
      <c r="F83" s="3" t="s">
        <v>358</v>
      </c>
      <c r="G83" s="3" t="s">
        <v>577</v>
      </c>
    </row>
    <row r="84" spans="2:7" x14ac:dyDescent="0.25">
      <c r="B84" s="1">
        <v>82</v>
      </c>
      <c r="C84" s="1"/>
      <c r="D84" s="2" t="str">
        <f t="shared" si="1"/>
        <v>Key populations (PrEP)</v>
      </c>
      <c r="E84" s="3" t="s">
        <v>108</v>
      </c>
      <c r="F84" s="3" t="s">
        <v>359</v>
      </c>
      <c r="G84" s="3" t="s">
        <v>578</v>
      </c>
    </row>
    <row r="85" spans="2:7" x14ac:dyDescent="0.25">
      <c r="B85" s="1">
        <v>83</v>
      </c>
      <c r="C85" s="1"/>
      <c r="D85" s="2" t="str">
        <f t="shared" si="1"/>
        <v>People living with HIV</v>
      </c>
      <c r="E85" s="3" t="s">
        <v>126</v>
      </c>
      <c r="F85" s="3" t="s">
        <v>360</v>
      </c>
      <c r="G85" s="3" t="s">
        <v>579</v>
      </c>
    </row>
    <row r="86" spans="2:7" ht="30" x14ac:dyDescent="0.25">
      <c r="B86" s="1">
        <v>84</v>
      </c>
      <c r="C86" s="1"/>
      <c r="D86" s="2" t="str">
        <f t="shared" si="1"/>
        <v>Number of men who have sex with men who have received a defined package of HIV prevention services</v>
      </c>
      <c r="E86" s="3" t="s">
        <v>71</v>
      </c>
      <c r="F86" s="3" t="s">
        <v>361</v>
      </c>
      <c r="G86" s="3" t="s">
        <v>580</v>
      </c>
    </row>
    <row r="87" spans="2:7" ht="45" x14ac:dyDescent="0.25">
      <c r="B87" s="1">
        <v>85</v>
      </c>
      <c r="C87" s="1"/>
      <c r="D87" s="2" t="str">
        <f t="shared" si="1"/>
        <v>Number of MSM who received any PrEP product at least once during the reporting period</v>
      </c>
      <c r="E87" s="3" t="s">
        <v>73</v>
      </c>
      <c r="F87" s="3" t="s">
        <v>362</v>
      </c>
      <c r="G87" s="3" t="s">
        <v>581</v>
      </c>
    </row>
    <row r="88" spans="2:7" ht="45" x14ac:dyDescent="0.25">
      <c r="B88" s="1">
        <v>86</v>
      </c>
      <c r="C88" s="1"/>
      <c r="D88" s="2" t="str">
        <f t="shared" si="1"/>
        <v>Male condoms required for country target (prevention packages coverage for MSM)</v>
      </c>
      <c r="E88" s="3" t="s">
        <v>74</v>
      </c>
      <c r="F88" s="3" t="s">
        <v>363</v>
      </c>
      <c r="G88" s="3" t="s">
        <v>582</v>
      </c>
    </row>
    <row r="89" spans="2:7" ht="30" x14ac:dyDescent="0.25">
      <c r="B89" s="1">
        <v>87</v>
      </c>
      <c r="C89" s="1"/>
      <c r="D89" s="2" t="str">
        <f t="shared" si="1"/>
        <v>Number of trans and gender-diverse people who have received a defined package of HIV prevention services</v>
      </c>
      <c r="E89" s="3" t="s">
        <v>78</v>
      </c>
      <c r="F89" s="3" t="s">
        <v>364</v>
      </c>
      <c r="G89" s="3" t="s">
        <v>583</v>
      </c>
    </row>
    <row r="90" spans="2:7" ht="45" x14ac:dyDescent="0.25">
      <c r="B90" s="1">
        <v>88</v>
      </c>
      <c r="C90" s="1"/>
      <c r="D90" s="2" t="str">
        <f t="shared" si="1"/>
        <v>Number of  trans and gender-diverse people who received any PrEP product at least once during the reporting period</v>
      </c>
      <c r="E90" s="3" t="s">
        <v>80</v>
      </c>
      <c r="F90" s="3" t="s">
        <v>365</v>
      </c>
      <c r="G90" s="3" t="s">
        <v>584</v>
      </c>
    </row>
    <row r="91" spans="2:7" ht="45" x14ac:dyDescent="0.25">
      <c r="B91" s="1">
        <v>89</v>
      </c>
      <c r="C91" s="1"/>
      <c r="D91" s="2" t="str">
        <f t="shared" si="1"/>
        <v>Male condoms required for country target (prevention packages coverage for trans and gender-diverse people).</v>
      </c>
      <c r="E91" s="3" t="s">
        <v>81</v>
      </c>
      <c r="F91" s="3" t="s">
        <v>366</v>
      </c>
      <c r="G91" s="3" t="s">
        <v>585</v>
      </c>
    </row>
    <row r="92" spans="2:7" ht="30" x14ac:dyDescent="0.25">
      <c r="B92" s="1">
        <v>90</v>
      </c>
      <c r="C92" s="1"/>
      <c r="D92" s="2" t="str">
        <f t="shared" si="1"/>
        <v>Number of sex workers who have received a defined package of HIV prevention services</v>
      </c>
      <c r="E92" s="3" t="s">
        <v>84</v>
      </c>
      <c r="F92" s="3" t="s">
        <v>367</v>
      </c>
      <c r="G92" s="3" t="s">
        <v>586</v>
      </c>
    </row>
    <row r="93" spans="2:7" ht="45" x14ac:dyDescent="0.25">
      <c r="B93" s="1">
        <v>91</v>
      </c>
      <c r="C93" s="1"/>
      <c r="D93" s="2" t="str">
        <f t="shared" si="1"/>
        <v>Number of SW who received any PrEP product at least once during the reporting period</v>
      </c>
      <c r="E93" s="3" t="s">
        <v>86</v>
      </c>
      <c r="F93" s="3" t="s">
        <v>368</v>
      </c>
      <c r="G93" s="3" t="s">
        <v>587</v>
      </c>
    </row>
    <row r="94" spans="2:7" ht="30" x14ac:dyDescent="0.25">
      <c r="B94" s="1">
        <v>92</v>
      </c>
      <c r="C94" s="1"/>
      <c r="D94" s="2" t="str">
        <f t="shared" si="1"/>
        <v xml:space="preserve">Male condoms required for country target (prevention packages coverage for SW) </v>
      </c>
      <c r="E94" s="3" t="s">
        <v>87</v>
      </c>
      <c r="F94" s="3" t="s">
        <v>369</v>
      </c>
      <c r="G94" s="3" t="s">
        <v>588</v>
      </c>
    </row>
    <row r="95" spans="2:7" ht="30" x14ac:dyDescent="0.25">
      <c r="B95" s="1">
        <v>93</v>
      </c>
      <c r="C95" s="1"/>
      <c r="D95" s="2" t="str">
        <f t="shared" si="1"/>
        <v>Number of people who inject drugs who have received a defined package of HIV prevention services</v>
      </c>
      <c r="E95" s="3" t="s">
        <v>90</v>
      </c>
      <c r="F95" s="3" t="s">
        <v>370</v>
      </c>
      <c r="G95" s="3" t="s">
        <v>589</v>
      </c>
    </row>
    <row r="96" spans="2:7" ht="45" x14ac:dyDescent="0.25">
      <c r="B96" s="1">
        <v>94</v>
      </c>
      <c r="C96" s="1"/>
      <c r="D96" s="2" t="str">
        <f t="shared" si="1"/>
        <v>Number of PWID who received any PrEP product at least once during the reporting period</v>
      </c>
      <c r="E96" s="3" t="s">
        <v>92</v>
      </c>
      <c r="F96" s="3" t="s">
        <v>371</v>
      </c>
      <c r="G96" s="3" t="s">
        <v>590</v>
      </c>
    </row>
    <row r="97" spans="2:7" ht="45" x14ac:dyDescent="0.25">
      <c r="B97" s="1">
        <v>95</v>
      </c>
      <c r="C97" s="1"/>
      <c r="D97" s="2" t="str">
        <f t="shared" si="1"/>
        <v xml:space="preserve">Male condoms required for country target (prevention packages coverage for PWID) </v>
      </c>
      <c r="E97" s="3" t="s">
        <v>93</v>
      </c>
      <c r="F97" s="3" t="s">
        <v>372</v>
      </c>
      <c r="G97" s="3" t="s">
        <v>591</v>
      </c>
    </row>
    <row r="98" spans="2:7" ht="30" x14ac:dyDescent="0.25">
      <c r="B98" s="1">
        <v>96</v>
      </c>
      <c r="C98" s="1"/>
      <c r="D98" s="2" t="str">
        <f t="shared" si="1"/>
        <v>Number of people in prisons who have received a defined package of HIV prevention services</v>
      </c>
      <c r="E98" s="3" t="s">
        <v>96</v>
      </c>
      <c r="F98" s="3" t="s">
        <v>373</v>
      </c>
      <c r="G98" s="3" t="s">
        <v>592</v>
      </c>
    </row>
    <row r="99" spans="2:7" ht="30" x14ac:dyDescent="0.25">
      <c r="B99" s="1">
        <v>97</v>
      </c>
      <c r="C99" s="1"/>
      <c r="D99" s="2" t="str">
        <f t="shared" si="1"/>
        <v xml:space="preserve">Male condoms required for country target (prevention packages coverage for PIP) </v>
      </c>
      <c r="E99" s="3" t="s">
        <v>97</v>
      </c>
      <c r="F99" s="3" t="s">
        <v>374</v>
      </c>
      <c r="G99" s="3" t="s">
        <v>593</v>
      </c>
    </row>
    <row r="100" spans="2:7" ht="30" x14ac:dyDescent="0.25">
      <c r="B100" s="1">
        <v>98</v>
      </c>
      <c r="C100" s="1"/>
      <c r="D100" s="2" t="str">
        <f t="shared" si="1"/>
        <v>Number of other vulnerable populations who have received a defined package of HIV prevention services</v>
      </c>
      <c r="E100" s="3" t="s">
        <v>100</v>
      </c>
      <c r="F100" s="3" t="s">
        <v>375</v>
      </c>
      <c r="G100" s="3" t="s">
        <v>594</v>
      </c>
    </row>
    <row r="101" spans="2:7" ht="45" x14ac:dyDescent="0.25">
      <c r="B101" s="1">
        <v>99</v>
      </c>
      <c r="C101" s="1"/>
      <c r="D101" s="2" t="str">
        <f t="shared" si="1"/>
        <v xml:space="preserve">Male condoms required for country target (prevention packages coverage for OVP) </v>
      </c>
      <c r="E101" s="3" t="s">
        <v>101</v>
      </c>
      <c r="F101" s="3" t="s">
        <v>376</v>
      </c>
      <c r="G101" s="3" t="s">
        <v>595</v>
      </c>
    </row>
    <row r="102" spans="2:7" ht="45" x14ac:dyDescent="0.25">
      <c r="B102" s="1">
        <v>100</v>
      </c>
      <c r="C102" s="1"/>
      <c r="D102" s="2" t="str">
        <f t="shared" si="1"/>
        <v>Number of high-risk AGYW who have received a defined package of HIV prevention services</v>
      </c>
      <c r="E102" s="3" t="s">
        <v>104</v>
      </c>
      <c r="F102" s="3" t="s">
        <v>377</v>
      </c>
      <c r="G102" s="3" t="s">
        <v>596</v>
      </c>
    </row>
    <row r="103" spans="2:7" ht="45" x14ac:dyDescent="0.25">
      <c r="B103" s="1">
        <v>101</v>
      </c>
      <c r="C103" s="1"/>
      <c r="D103" s="2" t="str">
        <f t="shared" si="1"/>
        <v>Number of high-risk AGYW who received any PrEP product at least once during the reporting period</v>
      </c>
      <c r="E103" s="3" t="s">
        <v>106</v>
      </c>
      <c r="F103" s="3" t="s">
        <v>378</v>
      </c>
      <c r="G103" s="3" t="s">
        <v>597</v>
      </c>
    </row>
    <row r="104" spans="2:7" ht="45" x14ac:dyDescent="0.25">
      <c r="B104" s="1">
        <v>102</v>
      </c>
      <c r="C104" s="1"/>
      <c r="D104" s="2" t="str">
        <f t="shared" si="1"/>
        <v xml:space="preserve">Male condoms required for country target (prevention packages coverage for AGYW) </v>
      </c>
      <c r="E104" s="3" t="s">
        <v>107</v>
      </c>
      <c r="F104" s="3" t="s">
        <v>379</v>
      </c>
      <c r="G104" s="3" t="s">
        <v>598</v>
      </c>
    </row>
    <row r="105" spans="2:7" ht="30" x14ac:dyDescent="0.25">
      <c r="B105" s="1">
        <v>103</v>
      </c>
      <c r="C105" s="1"/>
      <c r="D105" s="2" t="str">
        <f t="shared" si="1"/>
        <v>Number of people who received any PrEP product at least once during the reporting period</v>
      </c>
      <c r="E105" s="3" t="s">
        <v>110</v>
      </c>
      <c r="F105" s="3" t="s">
        <v>380</v>
      </c>
      <c r="G105" s="3" t="s">
        <v>599</v>
      </c>
    </row>
    <row r="106" spans="2:7" ht="45" x14ac:dyDescent="0.25">
      <c r="B106" s="1">
        <v>104</v>
      </c>
      <c r="C106" s="1"/>
      <c r="D106" s="2" t="str">
        <f t="shared" si="1"/>
        <v>Number of men who have sex with men who have received an HIV test during the reporting period</v>
      </c>
      <c r="E106" s="3" t="s">
        <v>113</v>
      </c>
      <c r="F106" s="3" t="s">
        <v>381</v>
      </c>
      <c r="G106" s="3" t="s">
        <v>600</v>
      </c>
    </row>
    <row r="107" spans="2:7" ht="45" x14ac:dyDescent="0.25">
      <c r="B107" s="1">
        <v>105</v>
      </c>
      <c r="C107" s="1"/>
      <c r="D107" s="2" t="str">
        <f t="shared" si="1"/>
        <v>Number of trans and gender-diverse people who have received an HIV test during the reporting period</v>
      </c>
      <c r="E107" s="3" t="s">
        <v>115</v>
      </c>
      <c r="F107" s="3" t="s">
        <v>382</v>
      </c>
      <c r="G107" s="3" t="s">
        <v>601</v>
      </c>
    </row>
    <row r="108" spans="2:7" ht="30" x14ac:dyDescent="0.25">
      <c r="B108" s="1">
        <v>106</v>
      </c>
      <c r="C108" s="1"/>
      <c r="D108" s="2" t="str">
        <f t="shared" si="1"/>
        <v>Number of sex workers who have received an HIV test during the reporting period</v>
      </c>
      <c r="E108" s="3" t="s">
        <v>117</v>
      </c>
      <c r="F108" s="3" t="s">
        <v>383</v>
      </c>
      <c r="G108" s="3" t="s">
        <v>602</v>
      </c>
    </row>
    <row r="109" spans="2:7" ht="45" x14ac:dyDescent="0.25">
      <c r="B109" s="1">
        <v>107</v>
      </c>
      <c r="C109" s="1"/>
      <c r="D109" s="2" t="str">
        <f t="shared" si="1"/>
        <v>Number of people who inject drugs who have received an HIV test during the eporting period</v>
      </c>
      <c r="E109" s="3" t="s">
        <v>142</v>
      </c>
      <c r="F109" s="3" t="s">
        <v>384</v>
      </c>
      <c r="G109" s="3" t="s">
        <v>603</v>
      </c>
    </row>
    <row r="110" spans="2:7" ht="30" x14ac:dyDescent="0.25">
      <c r="B110" s="1">
        <v>108</v>
      </c>
      <c r="C110" s="1"/>
      <c r="D110" s="2" t="str">
        <f t="shared" si="1"/>
        <v>Number of people in prisons who have received an HIV test during the reporting period</v>
      </c>
      <c r="E110" s="3" t="s">
        <v>120</v>
      </c>
      <c r="F110" s="3" t="s">
        <v>385</v>
      </c>
      <c r="G110" s="3" t="s">
        <v>604</v>
      </c>
    </row>
    <row r="111" spans="2:7" ht="30" x14ac:dyDescent="0.25">
      <c r="B111" s="1">
        <v>109</v>
      </c>
      <c r="C111" s="1"/>
      <c r="D111" s="2" t="str">
        <f t="shared" si="1"/>
        <v>Number of other vulnerable populations who have received an HIV test during the reporting period</v>
      </c>
      <c r="E111" s="3" t="s">
        <v>122</v>
      </c>
      <c r="F111" s="3" t="s">
        <v>386</v>
      </c>
      <c r="G111" s="3" t="s">
        <v>605</v>
      </c>
    </row>
    <row r="112" spans="2:7" ht="30" x14ac:dyDescent="0.25">
      <c r="B112" s="1">
        <v>110</v>
      </c>
      <c r="C112" s="1"/>
      <c r="D112" s="2" t="str">
        <f t="shared" si="1"/>
        <v>Number of AGYW who have received an HIV test during the reporting period</v>
      </c>
      <c r="E112" s="3" t="s">
        <v>124</v>
      </c>
      <c r="F112" s="3" t="s">
        <v>387</v>
      </c>
      <c r="G112" s="3" t="s">
        <v>606</v>
      </c>
    </row>
    <row r="113" spans="2:7" ht="30" x14ac:dyDescent="0.25">
      <c r="B113" s="1">
        <v>111</v>
      </c>
      <c r="C113" s="1"/>
      <c r="D113" s="2" t="str">
        <f t="shared" si="1"/>
        <v>Number of adults (15 and above) on ART at the end of the reporting period</v>
      </c>
      <c r="E113" s="3" t="s">
        <v>128</v>
      </c>
      <c r="F113" s="3" t="s">
        <v>388</v>
      </c>
      <c r="G113" s="3" t="s">
        <v>607</v>
      </c>
    </row>
    <row r="114" spans="2:7" ht="30" x14ac:dyDescent="0.25">
      <c r="B114" s="1">
        <v>112</v>
      </c>
      <c r="C114" s="1"/>
      <c r="D114" s="2" t="str">
        <f t="shared" si="1"/>
        <v>Number of children (under 15) on ART at the end of the reporting period</v>
      </c>
      <c r="E114" s="3" t="s">
        <v>130</v>
      </c>
      <c r="F114" s="3" t="s">
        <v>389</v>
      </c>
      <c r="G114" s="3" t="s">
        <v>608</v>
      </c>
    </row>
    <row r="115" spans="2:7" ht="45" x14ac:dyDescent="0.25">
      <c r="B115" s="1">
        <v>113</v>
      </c>
      <c r="C115" s="1"/>
      <c r="D115" s="2" t="str">
        <f t="shared" si="1"/>
        <v xml:space="preserve">Total number of people (adults and children) living with HIV on ART at the end of the reporting period) </v>
      </c>
      <c r="E115" s="3" t="s">
        <v>132</v>
      </c>
      <c r="F115" s="3" t="s">
        <v>390</v>
      </c>
      <c r="G115" s="3" t="s">
        <v>609</v>
      </c>
    </row>
    <row r="116" spans="2:7" ht="30" x14ac:dyDescent="0.25">
      <c r="B116" s="1">
        <v>114</v>
      </c>
      <c r="C116" s="1"/>
      <c r="D116" s="2" t="str">
        <f t="shared" si="1"/>
        <v>Number of HIV-positive pregnant women on ART at the end of the period</v>
      </c>
      <c r="E116" s="3" t="s">
        <v>134</v>
      </c>
      <c r="F116" s="3" t="s">
        <v>391</v>
      </c>
      <c r="G116" s="3" t="s">
        <v>610</v>
      </c>
    </row>
    <row r="117" spans="2:7" ht="60" x14ac:dyDescent="0.25">
      <c r="B117" s="1">
        <v>115</v>
      </c>
      <c r="C117" s="1"/>
      <c r="D117" s="2" t="str">
        <f t="shared" si="1"/>
        <v>Number of people living with HIV who received CD4 testing at HIV diagnosis, re-initiation of treatment or after treatment failure during the reporting period</v>
      </c>
      <c r="E117" s="377" t="s">
        <v>1481</v>
      </c>
      <c r="F117" s="3" t="s">
        <v>1476</v>
      </c>
      <c r="G117" s="3" t="s">
        <v>1477</v>
      </c>
    </row>
    <row r="118" spans="2:7" ht="75" x14ac:dyDescent="0.25">
      <c r="B118" s="1">
        <v>116</v>
      </c>
      <c r="C118" s="1"/>
      <c r="D118" s="2" t="str">
        <f t="shared" si="1"/>
        <v>Number of people with AHD who receive the relevant diagnostic test (CrAg testing and Urinary TB LAM and/or TB molecular test) during the reporting period</v>
      </c>
      <c r="E118" s="3" t="s">
        <v>137</v>
      </c>
      <c r="F118" s="3" t="s">
        <v>392</v>
      </c>
      <c r="G118" s="3" t="s">
        <v>611</v>
      </c>
    </row>
    <row r="119" spans="2:7" ht="60" x14ac:dyDescent="0.25">
      <c r="B119" s="1">
        <v>117</v>
      </c>
      <c r="C119" s="1"/>
      <c r="D119" s="2" t="str">
        <f t="shared" si="1"/>
        <v>Number of people newly enrolled on antiretroviral therapy during the reporting period who also started TB preventive treatment during the reporting period</v>
      </c>
      <c r="E119" s="3" t="s">
        <v>140</v>
      </c>
      <c r="F119" s="3" t="s">
        <v>393</v>
      </c>
      <c r="G119" s="3" t="s">
        <v>612</v>
      </c>
    </row>
    <row r="120" spans="2:7" ht="90" x14ac:dyDescent="0.25">
      <c r="B120" s="1">
        <v>118</v>
      </c>
      <c r="C120" s="1"/>
      <c r="D120" s="2" t="str">
        <f t="shared" si="1"/>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E120" s="3" t="s">
        <v>1452</v>
      </c>
      <c r="F120" s="163" t="s">
        <v>1435</v>
      </c>
      <c r="G120" s="3" t="s">
        <v>1437</v>
      </c>
    </row>
    <row r="121" spans="2:7" ht="90" x14ac:dyDescent="0.25">
      <c r="B121" s="1">
        <v>119</v>
      </c>
      <c r="C121" s="1"/>
      <c r="D121" s="2" t="str">
        <f t="shared" si="1"/>
        <v>Assumptions for the split of contributions by sources should include all interventions needed to implement PrEP programs, beyond health products and service delivery. This includes capacity building, demand generation and monitoring and evaluation interventions, including those for the community.</v>
      </c>
      <c r="E121" s="3" t="s">
        <v>1431</v>
      </c>
      <c r="F121" s="163" t="s">
        <v>1432</v>
      </c>
      <c r="G121" s="3" t="s">
        <v>1433</v>
      </c>
    </row>
    <row r="122" spans="2:7" ht="60" x14ac:dyDescent="0.25">
      <c r="B122" s="1">
        <v>120</v>
      </c>
      <c r="C122" s="1"/>
      <c r="D122" s="2" t="str">
        <f t="shared" si="1"/>
        <v xml:space="preserve">Assumptions for the quantification of male condoms required for the country target are expected to be aligned with the operational guidance for the delivery of prevention packages for the key population. </v>
      </c>
      <c r="E122" s="3" t="s">
        <v>75</v>
      </c>
      <c r="F122" s="163" t="s">
        <v>394</v>
      </c>
      <c r="G122" s="3" t="s">
        <v>613</v>
      </c>
    </row>
    <row r="123" spans="2:7" ht="90" x14ac:dyDescent="0.25">
      <c r="B123" s="1">
        <v>121</v>
      </c>
      <c r="C123" s="1"/>
      <c r="D123" s="2" t="str">
        <f t="shared" si="1"/>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E123" s="3" t="s">
        <v>1452</v>
      </c>
      <c r="F123" s="163" t="s">
        <v>1435</v>
      </c>
      <c r="G123" s="3" t="s">
        <v>1437</v>
      </c>
    </row>
    <row r="124" spans="2:7" ht="90" x14ac:dyDescent="0.25">
      <c r="B124" s="1">
        <v>122</v>
      </c>
      <c r="C124" s="1"/>
      <c r="D124" s="2" t="str">
        <f t="shared" si="1"/>
        <v>Assumptions for the split of contributions by sources should include all interventions needed to implement PrEP programs, beyond health products and service delivery. This includes capacity building, demand generation and monitoring and evaluation interventions, including those for the community.</v>
      </c>
      <c r="E124" s="3" t="s">
        <v>1431</v>
      </c>
      <c r="F124" s="163" t="s">
        <v>1432</v>
      </c>
      <c r="G124" s="3" t="s">
        <v>1433</v>
      </c>
    </row>
    <row r="125" spans="2:7" ht="60" x14ac:dyDescent="0.25">
      <c r="B125" s="1">
        <v>123</v>
      </c>
      <c r="C125" s="1"/>
      <c r="D125" s="2" t="str">
        <f t="shared" si="1"/>
        <v xml:space="preserve">Assumptions for the quantification of male condoms required for the country target are expected to be aligned with the operational guidance for the delivery of prevention packages for the key population. </v>
      </c>
      <c r="E125" s="3" t="s">
        <v>75</v>
      </c>
      <c r="F125" s="163" t="s">
        <v>394</v>
      </c>
      <c r="G125" s="3" t="s">
        <v>613</v>
      </c>
    </row>
    <row r="126" spans="2:7" ht="90" x14ac:dyDescent="0.25">
      <c r="B126" s="1">
        <v>124</v>
      </c>
      <c r="C126" s="1"/>
      <c r="D126" s="2" t="str">
        <f t="shared" si="1"/>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E126" s="3" t="s">
        <v>1452</v>
      </c>
      <c r="F126" s="163" t="s">
        <v>1435</v>
      </c>
      <c r="G126" s="3" t="s">
        <v>1437</v>
      </c>
    </row>
    <row r="127" spans="2:7" ht="90" x14ac:dyDescent="0.25">
      <c r="B127" s="1">
        <v>125</v>
      </c>
      <c r="C127" s="1"/>
      <c r="D127" s="2" t="str">
        <f t="shared" si="1"/>
        <v>Assumptions for the split of contributions by sources should include all interventions needed to implement PrEP programs, beyond health products and service delivery. This includes capacity building, demand generation and monitoring and evaluation interventions, including those for the community.</v>
      </c>
      <c r="E127" s="3" t="s">
        <v>1431</v>
      </c>
      <c r="F127" s="163" t="s">
        <v>1432</v>
      </c>
      <c r="G127" s="3" t="s">
        <v>1433</v>
      </c>
    </row>
    <row r="128" spans="2:7" ht="60" x14ac:dyDescent="0.25">
      <c r="B128" s="1">
        <v>126</v>
      </c>
      <c r="C128" s="1"/>
      <c r="D128" s="2" t="str">
        <f t="shared" si="1"/>
        <v xml:space="preserve">Assumptions for the quantification of male condoms required for the country target are expected to be aligned with the operational guidance for the delivery of prevention packages for the key population. </v>
      </c>
      <c r="E128" s="3" t="s">
        <v>75</v>
      </c>
      <c r="F128" s="163" t="s">
        <v>394</v>
      </c>
      <c r="G128" s="3" t="s">
        <v>613</v>
      </c>
    </row>
    <row r="129" spans="2:7" ht="90" x14ac:dyDescent="0.25">
      <c r="B129" s="1">
        <v>127</v>
      </c>
      <c r="C129" s="1"/>
      <c r="D129" s="2" t="str">
        <f t="shared" si="1"/>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E129" s="3" t="s">
        <v>1452</v>
      </c>
      <c r="F129" s="163" t="s">
        <v>1435</v>
      </c>
      <c r="G129" s="3" t="s">
        <v>1437</v>
      </c>
    </row>
    <row r="130" spans="2:7" ht="90" x14ac:dyDescent="0.25">
      <c r="B130" s="1">
        <v>128</v>
      </c>
      <c r="C130" s="1"/>
      <c r="D130" s="2" t="str">
        <f t="shared" si="1"/>
        <v>Assumptions for the split of contributions by sources should include all interventions needed to implement PrEP programs, beyond health products and service delivery. This includes capacity building, demand generation and monitoring and evaluation interventions, including those for the community.</v>
      </c>
      <c r="E130" s="3" t="s">
        <v>1431</v>
      </c>
      <c r="F130" s="163" t="s">
        <v>1432</v>
      </c>
      <c r="G130" s="3" t="s">
        <v>1433</v>
      </c>
    </row>
    <row r="131" spans="2:7" ht="60" x14ac:dyDescent="0.25">
      <c r="B131" s="1">
        <v>129</v>
      </c>
      <c r="C131" s="1"/>
      <c r="D131" s="2" t="str">
        <f t="shared" si="1"/>
        <v xml:space="preserve">Assumptions for the quantification of male condoms required for the country target are expected to be aligned with the operational guidance for the delivery of prevention packages for the key population. </v>
      </c>
      <c r="E131" s="3" t="s">
        <v>75</v>
      </c>
      <c r="F131" s="163" t="s">
        <v>394</v>
      </c>
      <c r="G131" s="3" t="s">
        <v>613</v>
      </c>
    </row>
    <row r="132" spans="2:7" ht="90" x14ac:dyDescent="0.25">
      <c r="B132" s="1">
        <v>130</v>
      </c>
      <c r="C132" s="1"/>
      <c r="D132" s="2" t="str">
        <f t="shared" si="1"/>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E132" s="3" t="s">
        <v>1452</v>
      </c>
      <c r="F132" s="163" t="s">
        <v>1435</v>
      </c>
      <c r="G132" s="3" t="s">
        <v>1437</v>
      </c>
    </row>
    <row r="133" spans="2:7" ht="60" x14ac:dyDescent="0.25">
      <c r="B133" s="1">
        <v>131</v>
      </c>
      <c r="C133" s="1"/>
      <c r="D133" s="2" t="str">
        <f t="shared" si="1"/>
        <v xml:space="preserve">Assumptions for the quantification of male condoms required for the country target are expected to be aligned with the operational guidance for the delivery of prevention packages for the key population. </v>
      </c>
      <c r="E133" s="3" t="s">
        <v>75</v>
      </c>
      <c r="F133" s="163" t="s">
        <v>394</v>
      </c>
      <c r="G133" s="3" t="s">
        <v>613</v>
      </c>
    </row>
    <row r="134" spans="2:7" ht="90" x14ac:dyDescent="0.25">
      <c r="B134" s="1">
        <v>132</v>
      </c>
      <c r="C134" s="1"/>
      <c r="D134" s="2" t="str">
        <f t="shared" ref="D134:D197" si="2">IFERROR(IF(Language = "English", IF(E134="", "", E134),
IF(Language = "Francais", IF(F134="", "", F134),
IF(Language = "Español", IF(G134="", "", G134), IF(E134="", "", E134)))), "")</f>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E134" s="3" t="s">
        <v>1452</v>
      </c>
      <c r="F134" s="163" t="s">
        <v>1435</v>
      </c>
      <c r="G134" s="3" t="s">
        <v>1437</v>
      </c>
    </row>
    <row r="135" spans="2:7" ht="60" x14ac:dyDescent="0.25">
      <c r="B135" s="1">
        <v>133</v>
      </c>
      <c r="C135" s="1"/>
      <c r="D135" s="2" t="str">
        <f t="shared" si="2"/>
        <v xml:space="preserve">Assumptions for the quantification of male condoms required for the country target are expected to be aligned with the operational guidance for the delivery of prevention packages for the key population. </v>
      </c>
      <c r="E135" s="3" t="s">
        <v>75</v>
      </c>
      <c r="F135" s="163" t="s">
        <v>394</v>
      </c>
      <c r="G135" s="3" t="s">
        <v>613</v>
      </c>
    </row>
    <row r="136" spans="2:7" ht="90" x14ac:dyDescent="0.25">
      <c r="B136" s="1">
        <v>134</v>
      </c>
      <c r="C136" s="1"/>
      <c r="D136" s="2" t="str">
        <f t="shared" si="2"/>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E136" s="3" t="s">
        <v>1452</v>
      </c>
      <c r="F136" s="163" t="s">
        <v>1435</v>
      </c>
      <c r="G136" s="3" t="s">
        <v>1437</v>
      </c>
    </row>
    <row r="137" spans="2:7" ht="90" x14ac:dyDescent="0.25">
      <c r="B137" s="1">
        <v>135</v>
      </c>
      <c r="C137" s="1"/>
      <c r="D137" s="2" t="str">
        <f t="shared" si="2"/>
        <v>Assumptions for the split of contributions by sources should include all interventions needed to implement PrEP programs, beyond health products and service delivery. This includes capacity building, demand generation and monitoring and evaluation interventions, including those for the community.</v>
      </c>
      <c r="E137" s="3" t="s">
        <v>1431</v>
      </c>
      <c r="F137" s="163" t="s">
        <v>1432</v>
      </c>
      <c r="G137" s="3" t="s">
        <v>1433</v>
      </c>
    </row>
    <row r="138" spans="2:7" ht="60" x14ac:dyDescent="0.25">
      <c r="B138" s="1">
        <v>136</v>
      </c>
      <c r="C138" s="1"/>
      <c r="D138" s="2" t="str">
        <f t="shared" si="2"/>
        <v xml:space="preserve">Assumptions for the quantification of male condoms required for the country target are expected to be aligned with the operational guidance for the delivery of prevention packages for the key population. </v>
      </c>
      <c r="E138" s="3" t="s">
        <v>75</v>
      </c>
      <c r="F138" s="163" t="s">
        <v>394</v>
      </c>
      <c r="G138" s="3" t="s">
        <v>613</v>
      </c>
    </row>
    <row r="139" spans="2:7" ht="409.5" x14ac:dyDescent="0.25">
      <c r="B139" s="1">
        <v>137</v>
      </c>
      <c r="C139" s="1"/>
      <c r="D139" s="2" t="str">
        <f t="shared" si="2"/>
        <v>Use this indicator in the Programmatic Gap Table only if other key and vulnerable populations (KVPs) that do not have standard indicators (i.e., KP-6 a,b,c and/or d) are prioritized and targeted for PrEP. Applicants should specify in the comment box which other KVPs are included. When multiple KVPs without standard indicators are prioritized under this indicator, the data can be aggregated to complete the required fields, while disaggregated data can be provided in the comment box. 
This indicator can be selected for the Performance Framework, following the selection criteria specified in the Global Fund Indicator Guidance Sheets. It may only be used to target other KVPs that do not have standard indicators for PrEP and/or, in specific contexts and in agreement with your Country Team, to aggregate KVPs targeted for PrEP which have standard indicators. In cases where one or more KVPs with standard indicators (MSM, trans and gender diverse people, sex workers and people who inject drugs) are targeted and will be aggregated in the Performance Framework using this indicator (KP-6e), Applicants should always provide the data in the Programmatic Gap Table using KP-6a, b, c and/or d standard indicators and ensure there is consistency in the aggregated information to be used for Performance Framework purposes.
Assumptions for the split of contributions by sources should include all interventions needed to implement PrEP programs, beyond health products and service delivery. This includes capacity building, demand generation and monitoring and evaluation interventions, including those for the community.</v>
      </c>
      <c r="E139" s="3" t="s">
        <v>1438</v>
      </c>
      <c r="F139" s="163" t="s">
        <v>1439</v>
      </c>
      <c r="G139" s="3" t="s">
        <v>1440</v>
      </c>
    </row>
    <row r="140" spans="2:7" ht="90" x14ac:dyDescent="0.25">
      <c r="B140" s="1">
        <v>138</v>
      </c>
      <c r="C140" s="1"/>
      <c r="D140" s="2" t="str">
        <f t="shared" si="2"/>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E140" s="3" t="s">
        <v>1452</v>
      </c>
      <c r="F140" s="163" t="s">
        <v>1435</v>
      </c>
      <c r="G140" s="3" t="s">
        <v>1437</v>
      </c>
    </row>
    <row r="141" spans="2:7" ht="90" x14ac:dyDescent="0.25">
      <c r="B141" s="1">
        <v>139</v>
      </c>
      <c r="C141" s="1"/>
      <c r="D141" s="2" t="str">
        <f t="shared" si="2"/>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E141" s="3" t="s">
        <v>1452</v>
      </c>
      <c r="F141" s="163" t="s">
        <v>1435</v>
      </c>
      <c r="G141" s="3" t="s">
        <v>1437</v>
      </c>
    </row>
    <row r="142" spans="2:7" ht="90" x14ac:dyDescent="0.25">
      <c r="B142" s="1">
        <v>140</v>
      </c>
      <c r="C142" s="1"/>
      <c r="D142" s="2" t="str">
        <f t="shared" si="2"/>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E142" s="3" t="s">
        <v>1452</v>
      </c>
      <c r="F142" s="163" t="s">
        <v>1435</v>
      </c>
      <c r="G142" s="3" t="s">
        <v>1437</v>
      </c>
    </row>
    <row r="143" spans="2:7" ht="90" x14ac:dyDescent="0.25">
      <c r="B143" s="1">
        <v>141</v>
      </c>
      <c r="C143" s="1"/>
      <c r="D143" s="2" t="str">
        <f t="shared" si="2"/>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E143" s="3" t="s">
        <v>1452</v>
      </c>
      <c r="F143" s="163" t="s">
        <v>1435</v>
      </c>
      <c r="G143" s="3" t="s">
        <v>1437</v>
      </c>
    </row>
    <row r="144" spans="2:7" ht="90" x14ac:dyDescent="0.25">
      <c r="B144" s="1">
        <v>142</v>
      </c>
      <c r="C144" s="1"/>
      <c r="D144" s="2" t="str">
        <f t="shared" si="2"/>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E144" s="3" t="s">
        <v>1452</v>
      </c>
      <c r="F144" s="163" t="s">
        <v>1435</v>
      </c>
      <c r="G144" s="3" t="s">
        <v>1437</v>
      </c>
    </row>
    <row r="145" spans="2:7" ht="90" x14ac:dyDescent="0.25">
      <c r="B145" s="1">
        <v>143</v>
      </c>
      <c r="C145" s="1"/>
      <c r="D145" s="2" t="str">
        <f t="shared" si="2"/>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E145" s="3" t="s">
        <v>1452</v>
      </c>
      <c r="F145" s="163" t="s">
        <v>1435</v>
      </c>
      <c r="G145" s="3" t="s">
        <v>1437</v>
      </c>
    </row>
    <row r="146" spans="2:7" ht="90" x14ac:dyDescent="0.25">
      <c r="B146" s="1">
        <v>144</v>
      </c>
      <c r="C146" s="1"/>
      <c r="D146" s="2" t="str">
        <f t="shared" si="2"/>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E146" s="3" t="s">
        <v>1452</v>
      </c>
      <c r="F146" s="163" t="s">
        <v>1435</v>
      </c>
      <c r="G146" s="3" t="s">
        <v>1437</v>
      </c>
    </row>
    <row r="147" spans="2:7" ht="180" x14ac:dyDescent="0.25">
      <c r="B147" s="1">
        <v>145</v>
      </c>
      <c r="C147" s="1"/>
      <c r="D147" s="2" t="str">
        <f t="shared" si="2"/>
        <v>Assumptions for the split of contributions by sources should include all interventions needed to scale up treatment, care and support, beyond health products and service delivery. This includes capacity building, quality improvement interventions, support in the community, digital health, differentiated service delivery and other interventions. In the absence of costed NSPs that provide quantification of all resources contributed by different sources, applicants can consider estimate proportions of potential contributions based on available information from other donors, the Global Fund, budgeted amounts and quantifiable resources. This should be indicated in the comment box.</v>
      </c>
      <c r="E147" s="3" t="s">
        <v>1434</v>
      </c>
      <c r="F147" s="163" t="s">
        <v>1436</v>
      </c>
      <c r="G147" s="3" t="s">
        <v>614</v>
      </c>
    </row>
    <row r="148" spans="2:7" ht="180" x14ac:dyDescent="0.25">
      <c r="B148" s="1">
        <v>146</v>
      </c>
      <c r="C148" s="1"/>
      <c r="D148" s="2" t="str">
        <f t="shared" si="2"/>
        <v>Assumptions for the split of contributions by sources should include all interventions needed to scale up treatment, care and support, beyond health products and service delivery. This includes capacity building, quality improvement interventions, support in the community, digital health, differentiated service delivery and other interventions. In the absence of costed NSPs that provide quantification of all resources contributed by different sources, applicants can consider estimate proportions of potential contributions based on available information from other donors, the Global Fund, budgeted amounts and quantifiable resources. This should be indicated in the comment box.</v>
      </c>
      <c r="E148" s="3" t="s">
        <v>1434</v>
      </c>
      <c r="F148" s="163" t="s">
        <v>1436</v>
      </c>
      <c r="G148" s="3" t="s">
        <v>614</v>
      </c>
    </row>
    <row r="149" spans="2:7" ht="180" x14ac:dyDescent="0.25">
      <c r="B149" s="1">
        <v>147</v>
      </c>
      <c r="C149" s="1"/>
      <c r="D149" s="2" t="str">
        <f t="shared" si="2"/>
        <v>Assumptions for the split of contributions by sources should include all interventions needed to scale up treatment, care and support, beyond health products and service delivery. This includes capacity building, quality improvement interventions, support in the community, digital health, differentiated service delivery and other interventions. In the absence of costed NSPs that provide quantification of all resources contributed by different sources, applicants can consider estimate proportions of potential contributions based on available information from other donors, the Global Fund, budgeted amounts and quantifiable resources. This should be indicated in the comment box.</v>
      </c>
      <c r="E149" s="3" t="s">
        <v>1434</v>
      </c>
      <c r="F149" s="163" t="s">
        <v>1436</v>
      </c>
      <c r="G149" s="3" t="s">
        <v>614</v>
      </c>
    </row>
    <row r="150" spans="2:7" ht="180" x14ac:dyDescent="0.25">
      <c r="B150" s="1">
        <v>148</v>
      </c>
      <c r="C150" s="1"/>
      <c r="D150" s="2" t="str">
        <f t="shared" si="2"/>
        <v>Assumptions for the split of contributions by sources should include all interventions needed to scale up treatment, care and support, beyond health products and service delivery. This includes capacity building, quality improvement interventions, support in the community, digital health, differentiated service delivery and other interventions. In the absence of costed NSPs that provide quantification of all resources contributed by different sources, applicants can consider estimate proportions of potential contributions based on available information from other donors, the Global Fund, budgeted amounts and quantifiable resources. This should be indicated in the comment box.</v>
      </c>
      <c r="E150" s="3" t="s">
        <v>1434</v>
      </c>
      <c r="F150" s="163" t="s">
        <v>1436</v>
      </c>
      <c r="G150" s="3" t="s">
        <v>614</v>
      </c>
    </row>
    <row r="151" spans="2:7" ht="180" x14ac:dyDescent="0.25">
      <c r="B151" s="1">
        <v>149</v>
      </c>
      <c r="C151" s="1"/>
      <c r="D151" s="2" t="str">
        <f t="shared" si="2"/>
        <v>Assumptions for the split of contributions by sources should include all interventions needed to scale up treatment, care and support, beyond health products and service delivery. This includes capacity building, quality improvement interventions, support in the community, digital health, differentiated service delivery and other interventions. In the absence of costed NSPs that provide quantification of all resources contributed by different sources, applicants can consider estimate proportions of potential contributions based on available information from other donors, the Global Fund, budgeted amounts and quantifiable resources. This should be indicated in the comment box.</v>
      </c>
      <c r="E151" s="3" t="s">
        <v>1434</v>
      </c>
      <c r="F151" s="163" t="s">
        <v>1436</v>
      </c>
      <c r="G151" s="3" t="s">
        <v>614</v>
      </c>
    </row>
    <row r="152" spans="2:7" ht="180" x14ac:dyDescent="0.25">
      <c r="B152" s="1">
        <v>150</v>
      </c>
      <c r="C152" s="1"/>
      <c r="D152" s="2" t="str">
        <f t="shared" si="2"/>
        <v>Assumptions for the split of contributions by sources should include all interventions needed to scale up treatment, care and support, beyond health products and service delivery. This includes capacity building, quality improvement interventions, support in the community, digital health, differentiated service delivery and other interventions. In the absence of costed NSPs that provide quantification of all resources contributed by different sources, applicants can consider estimate proportions of potential contributions based on available information from other donors, the Global Fund, budgeted amounts and quantifiable resources. This should be indicated in the comment box.</v>
      </c>
      <c r="E152" s="3" t="s">
        <v>1434</v>
      </c>
      <c r="F152" s="163" t="s">
        <v>1436</v>
      </c>
      <c r="G152" s="3" t="s">
        <v>614</v>
      </c>
    </row>
    <row r="153" spans="2:7" ht="180" x14ac:dyDescent="0.25">
      <c r="B153" s="1">
        <v>151</v>
      </c>
      <c r="C153" s="1"/>
      <c r="D153" s="2" t="str">
        <f t="shared" si="2"/>
        <v>Assumptions for the split of contributions by sources should include all interventions needed to scale up treatment, care and support, beyond health products and service delivery. This includes capacity building, quality improvement interventions, support in the community, digital health, differentiated service delivery and other interventions. In the absence of costed NSPs that provide quantification of all resources contributed by different sources, applicants can consider estimate proportions of potential contributions based on available information from other donors, the Global Fund, budgeted amounts and quantifiable resources. This should be indicated in the comment box.</v>
      </c>
      <c r="E153" s="3" t="s">
        <v>1434</v>
      </c>
      <c r="F153" s="163" t="s">
        <v>1436</v>
      </c>
      <c r="G153" s="3" t="s">
        <v>614</v>
      </c>
    </row>
    <row r="154" spans="2:7" ht="30" x14ac:dyDescent="0.25">
      <c r="B154" s="1">
        <v>152</v>
      </c>
      <c r="C154" s="1" t="s">
        <v>143</v>
      </c>
      <c r="D154" s="2" t="str">
        <f t="shared" si="2"/>
        <v>HIV Data Entry Tab 2. Denominators and estimates entry tab.</v>
      </c>
      <c r="E154" s="3" t="s">
        <v>144</v>
      </c>
      <c r="F154" s="3" t="s">
        <v>395</v>
      </c>
      <c r="G154" s="3" t="s">
        <v>615</v>
      </c>
    </row>
    <row r="155" spans="2:7" x14ac:dyDescent="0.25">
      <c r="B155" s="1">
        <v>153</v>
      </c>
      <c r="C155" s="1"/>
      <c r="D155" s="2" t="str">
        <f t="shared" si="2"/>
        <v xml:space="preserve">Cells to be completed by applicants </v>
      </c>
      <c r="E155" s="3" t="s">
        <v>145</v>
      </c>
      <c r="F155" s="3" t="s">
        <v>396</v>
      </c>
      <c r="G155" s="3" t="s">
        <v>616</v>
      </c>
    </row>
    <row r="156" spans="2:7" ht="45" x14ac:dyDescent="0.25">
      <c r="B156" s="1">
        <v>154</v>
      </c>
      <c r="C156" s="1"/>
      <c r="D156" s="2" t="str">
        <f t="shared" si="2"/>
        <v>*Prepopulated from Data Entry tab 1. If the indicator is not selected,data entry is not required.</v>
      </c>
      <c r="E156" s="3" t="s">
        <v>146</v>
      </c>
      <c r="F156" s="3" t="s">
        <v>397</v>
      </c>
      <c r="G156" s="3" t="s">
        <v>617</v>
      </c>
    </row>
    <row r="157" spans="2:7" x14ac:dyDescent="0.25">
      <c r="B157" s="1">
        <v>155</v>
      </c>
      <c r="C157" s="1"/>
      <c r="D157" s="2" t="str">
        <f t="shared" si="2"/>
        <v>Module</v>
      </c>
      <c r="E157" s="3" t="s">
        <v>147</v>
      </c>
      <c r="F157" s="3" t="s">
        <v>147</v>
      </c>
      <c r="G157" s="3" t="s">
        <v>618</v>
      </c>
    </row>
    <row r="158" spans="2:7" x14ac:dyDescent="0.25">
      <c r="B158" s="1">
        <v>156</v>
      </c>
      <c r="C158" s="1"/>
      <c r="D158" s="2" t="str">
        <f t="shared" si="2"/>
        <v>Population</v>
      </c>
      <c r="E158" s="3" t="s">
        <v>44</v>
      </c>
      <c r="F158" s="3" t="s">
        <v>44</v>
      </c>
      <c r="G158" s="3" t="s">
        <v>551</v>
      </c>
    </row>
    <row r="159" spans="2:7" x14ac:dyDescent="0.25">
      <c r="B159" s="1">
        <v>157</v>
      </c>
      <c r="C159" s="1"/>
      <c r="D159" s="2" t="str">
        <f t="shared" si="2"/>
        <v>Indicator selection*</v>
      </c>
      <c r="E159" s="3" t="s">
        <v>45</v>
      </c>
      <c r="F159" s="3" t="s">
        <v>333</v>
      </c>
      <c r="G159" s="3" t="s">
        <v>552</v>
      </c>
    </row>
    <row r="160" spans="2:7" x14ac:dyDescent="0.25">
      <c r="B160" s="1">
        <v>158</v>
      </c>
      <c r="C160" s="1"/>
      <c r="D160" s="2" t="str">
        <f t="shared" si="2"/>
        <v>Indicator code</v>
      </c>
      <c r="E160" s="3" t="s">
        <v>46</v>
      </c>
      <c r="F160" s="3" t="s">
        <v>334</v>
      </c>
      <c r="G160" s="3" t="s">
        <v>553</v>
      </c>
    </row>
    <row r="161" spans="2:7" x14ac:dyDescent="0.25">
      <c r="B161" s="1">
        <v>159</v>
      </c>
      <c r="C161" s="1"/>
      <c r="D161" s="2" t="str">
        <f t="shared" si="2"/>
        <v>Need (denominators or estimates)</v>
      </c>
      <c r="E161" s="3" t="s">
        <v>148</v>
      </c>
      <c r="F161" s="3" t="s">
        <v>398</v>
      </c>
      <c r="G161" s="3" t="s">
        <v>619</v>
      </c>
    </row>
    <row r="162" spans="2:7" x14ac:dyDescent="0.25">
      <c r="B162" s="1">
        <v>160</v>
      </c>
      <c r="C162" s="1"/>
      <c r="D162" s="2" t="str">
        <f t="shared" si="2"/>
        <v>Baseline</v>
      </c>
      <c r="E162" s="3" t="s">
        <v>48</v>
      </c>
      <c r="F162" s="3" t="s">
        <v>336</v>
      </c>
      <c r="G162" s="3" t="s">
        <v>555</v>
      </c>
    </row>
    <row r="163" spans="2:7" x14ac:dyDescent="0.25">
      <c r="B163" s="1">
        <v>161</v>
      </c>
      <c r="C163" s="1"/>
      <c r="D163" s="2" t="str">
        <f t="shared" si="2"/>
        <v>Estimates for the implementation period</v>
      </c>
      <c r="E163" s="3" t="s">
        <v>149</v>
      </c>
      <c r="F163" s="3" t="s">
        <v>399</v>
      </c>
      <c r="G163" s="3" t="s">
        <v>620</v>
      </c>
    </row>
    <row r="164" spans="2:7" ht="30" x14ac:dyDescent="0.25">
      <c r="B164" s="1">
        <v>162</v>
      </c>
      <c r="C164" s="1"/>
      <c r="D164" s="2" t="str">
        <f t="shared" si="2"/>
        <v>Comments &amp; assumptions
Please explain assumptions and sources as applicable</v>
      </c>
      <c r="E164" s="3" t="s">
        <v>54</v>
      </c>
      <c r="F164" s="3" t="s">
        <v>342</v>
      </c>
      <c r="G164" s="3" t="s">
        <v>561</v>
      </c>
    </row>
    <row r="165" spans="2:7" x14ac:dyDescent="0.25">
      <c r="B165" s="1">
        <v>163</v>
      </c>
      <c r="C165" s="1"/>
      <c r="D165" s="2" t="str">
        <f t="shared" si="2"/>
        <v>Additional guidance</v>
      </c>
      <c r="E165" s="3" t="s">
        <v>150</v>
      </c>
      <c r="F165" s="3" t="s">
        <v>400</v>
      </c>
      <c r="G165" s="3" t="s">
        <v>621</v>
      </c>
    </row>
    <row r="166" spans="2:7" x14ac:dyDescent="0.25">
      <c r="B166" s="1">
        <v>164</v>
      </c>
      <c r="C166" s="1"/>
      <c r="D166" s="2" t="str">
        <f t="shared" si="2"/>
        <v>HIV Prevention and Differentiated HIV testing services</v>
      </c>
      <c r="E166" s="3" t="s">
        <v>151</v>
      </c>
      <c r="F166" s="3" t="s">
        <v>401</v>
      </c>
      <c r="G166" s="3" t="s">
        <v>622</v>
      </c>
    </row>
    <row r="167" spans="2:7" x14ac:dyDescent="0.25">
      <c r="B167" s="1">
        <v>165</v>
      </c>
      <c r="C167" s="1"/>
      <c r="D167" s="2" t="str">
        <f t="shared" si="2"/>
        <v>HIV Prevention</v>
      </c>
      <c r="E167" s="3" t="s">
        <v>227</v>
      </c>
      <c r="F167" s="3" t="s">
        <v>344</v>
      </c>
      <c r="G167" s="3" t="s">
        <v>563</v>
      </c>
    </row>
    <row r="168" spans="2:7" x14ac:dyDescent="0.25">
      <c r="B168" s="1">
        <v>166</v>
      </c>
      <c r="C168" s="1"/>
      <c r="D168" s="2" t="str">
        <f t="shared" si="2"/>
        <v>Treatment, care and support</v>
      </c>
      <c r="E168" s="3" t="s">
        <v>234</v>
      </c>
      <c r="F168" s="3" t="s">
        <v>346</v>
      </c>
      <c r="G168" s="3" t="s">
        <v>565</v>
      </c>
    </row>
    <row r="169" spans="2:7" x14ac:dyDescent="0.25">
      <c r="B169" s="1">
        <v>167</v>
      </c>
      <c r="C169" s="1"/>
      <c r="D169" s="2" t="str">
        <f t="shared" si="2"/>
        <v>TB/HIV</v>
      </c>
      <c r="E169" s="3" t="s">
        <v>59</v>
      </c>
      <c r="F169" s="3" t="s">
        <v>347</v>
      </c>
      <c r="G169" s="3" t="s">
        <v>566</v>
      </c>
    </row>
    <row r="170" spans="2:7" x14ac:dyDescent="0.25">
      <c r="B170" s="1">
        <v>168</v>
      </c>
      <c r="C170" s="1"/>
      <c r="D170" s="2" t="str">
        <f t="shared" si="2"/>
        <v>Men who have sex with men</v>
      </c>
      <c r="E170" s="3" t="s">
        <v>69</v>
      </c>
      <c r="F170" s="3" t="s">
        <v>352</v>
      </c>
      <c r="G170" s="3" t="s">
        <v>571</v>
      </c>
    </row>
    <row r="171" spans="2:7" x14ac:dyDescent="0.25">
      <c r="B171" s="1">
        <v>169</v>
      </c>
      <c r="C171" s="1"/>
      <c r="D171" s="2" t="str">
        <f t="shared" si="2"/>
        <v>Trans and gender-diverse people</v>
      </c>
      <c r="E171" s="3" t="s">
        <v>76</v>
      </c>
      <c r="F171" s="3" t="s">
        <v>353</v>
      </c>
      <c r="G171" s="3" t="s">
        <v>572</v>
      </c>
    </row>
    <row r="172" spans="2:7" x14ac:dyDescent="0.25">
      <c r="B172" s="1">
        <v>170</v>
      </c>
      <c r="C172" s="1"/>
      <c r="D172" s="2" t="str">
        <f t="shared" si="2"/>
        <v>Sex workers</v>
      </c>
      <c r="E172" s="3" t="s">
        <v>82</v>
      </c>
      <c r="F172" s="3" t="s">
        <v>354</v>
      </c>
      <c r="G172" s="3" t="s">
        <v>573</v>
      </c>
    </row>
    <row r="173" spans="2:7" x14ac:dyDescent="0.25">
      <c r="B173" s="1">
        <v>171</v>
      </c>
      <c r="C173" s="1"/>
      <c r="D173" s="2" t="str">
        <f t="shared" si="2"/>
        <v>People who inject drugs</v>
      </c>
      <c r="E173" s="3" t="s">
        <v>88</v>
      </c>
      <c r="F173" s="3" t="s">
        <v>355</v>
      </c>
      <c r="G173" s="3" t="s">
        <v>574</v>
      </c>
    </row>
    <row r="174" spans="2:7" x14ac:dyDescent="0.25">
      <c r="B174" s="1">
        <v>172</v>
      </c>
      <c r="C174" s="1"/>
      <c r="D174" s="2" t="str">
        <f t="shared" si="2"/>
        <v>People in prisons</v>
      </c>
      <c r="E174" s="3" t="s">
        <v>94</v>
      </c>
      <c r="F174" s="3" t="s">
        <v>356</v>
      </c>
      <c r="G174" s="3" t="s">
        <v>575</v>
      </c>
    </row>
    <row r="175" spans="2:7" x14ac:dyDescent="0.25">
      <c r="B175" s="1">
        <v>173</v>
      </c>
      <c r="C175" s="1"/>
      <c r="D175" s="2" t="str">
        <f t="shared" si="2"/>
        <v>Other vulnerable populations</v>
      </c>
      <c r="E175" s="3" t="s">
        <v>98</v>
      </c>
      <c r="F175" s="3" t="s">
        <v>357</v>
      </c>
      <c r="G175" s="3" t="s">
        <v>576</v>
      </c>
    </row>
    <row r="176" spans="2:7" x14ac:dyDescent="0.25">
      <c r="B176" s="1">
        <v>174</v>
      </c>
      <c r="C176" s="1"/>
      <c r="D176" s="2" t="str">
        <f t="shared" si="2"/>
        <v>Adolescent girls and young women</v>
      </c>
      <c r="E176" s="3" t="s">
        <v>102</v>
      </c>
      <c r="F176" s="3" t="s">
        <v>358</v>
      </c>
      <c r="G176" s="3" t="s">
        <v>577</v>
      </c>
    </row>
    <row r="177" spans="2:7" x14ac:dyDescent="0.25">
      <c r="B177" s="1">
        <v>175</v>
      </c>
      <c r="C177" s="1"/>
      <c r="D177" s="2" t="str">
        <f t="shared" si="2"/>
        <v>Key populations (PrEP)</v>
      </c>
      <c r="E177" s="3" t="s">
        <v>108</v>
      </c>
      <c r="F177" s="3" t="s">
        <v>359</v>
      </c>
      <c r="G177" s="3" t="s">
        <v>578</v>
      </c>
    </row>
    <row r="178" spans="2:7" x14ac:dyDescent="0.25">
      <c r="B178" s="1">
        <v>176</v>
      </c>
      <c r="C178" s="1"/>
      <c r="D178" s="2" t="str">
        <f t="shared" si="2"/>
        <v>People living with HIV</v>
      </c>
      <c r="E178" s="3" t="s">
        <v>126</v>
      </c>
      <c r="F178" s="3" t="s">
        <v>360</v>
      </c>
      <c r="G178" s="3" t="s">
        <v>579</v>
      </c>
    </row>
    <row r="179" spans="2:7" ht="45" x14ac:dyDescent="0.25">
      <c r="B179" s="1">
        <v>177</v>
      </c>
      <c r="C179" s="1"/>
      <c r="D179" s="2" t="str">
        <f t="shared" si="2"/>
        <v>Population (MSM) size estimate in KP-specific program areas</v>
      </c>
      <c r="E179" s="3" t="s">
        <v>153</v>
      </c>
      <c r="F179" s="3" t="s">
        <v>402</v>
      </c>
      <c r="G179" s="3" t="s">
        <v>623</v>
      </c>
    </row>
    <row r="180" spans="2:7" ht="30" x14ac:dyDescent="0.25">
      <c r="B180" s="1">
        <v>178</v>
      </c>
      <c r="C180" s="1"/>
      <c r="D180" s="2" t="str">
        <f t="shared" si="2"/>
        <v>Estimated HIV prevalence among MSM</v>
      </c>
      <c r="E180" s="3" t="s">
        <v>156</v>
      </c>
      <c r="F180" s="3" t="s">
        <v>403</v>
      </c>
      <c r="G180" s="3" t="s">
        <v>624</v>
      </c>
    </row>
    <row r="181" spans="2:7" ht="30" x14ac:dyDescent="0.25">
      <c r="B181" s="1">
        <v>179</v>
      </c>
      <c r="C181" s="1"/>
      <c r="D181" s="2" t="str">
        <f t="shared" si="2"/>
        <v>% of MSM who know their HIV positive status</v>
      </c>
      <c r="E181" s="3" t="s">
        <v>158</v>
      </c>
      <c r="F181" s="3" t="s">
        <v>404</v>
      </c>
      <c r="G181" s="3" t="s">
        <v>625</v>
      </c>
    </row>
    <row r="182" spans="2:7" ht="30" x14ac:dyDescent="0.25">
      <c r="B182" s="1">
        <v>180</v>
      </c>
      <c r="C182" s="1"/>
      <c r="D182" s="2" t="str">
        <f t="shared" si="2"/>
        <v>MSM who know their HIV positive status</v>
      </c>
      <c r="E182" s="3" t="s">
        <v>160</v>
      </c>
      <c r="F182" s="3" t="s">
        <v>405</v>
      </c>
      <c r="G182" s="3" t="s">
        <v>626</v>
      </c>
    </row>
    <row r="183" spans="2:7" ht="30" x14ac:dyDescent="0.25">
      <c r="B183" s="1">
        <v>181</v>
      </c>
      <c r="C183" s="1"/>
      <c r="D183" s="2" t="str">
        <f t="shared" si="2"/>
        <v>Estimated number of MSM in need of HIV prevention and testing services</v>
      </c>
      <c r="E183" s="3" t="s">
        <v>162</v>
      </c>
      <c r="F183" s="3" t="s">
        <v>406</v>
      </c>
      <c r="G183" s="3" t="s">
        <v>627</v>
      </c>
    </row>
    <row r="184" spans="2:7" ht="30" x14ac:dyDescent="0.25">
      <c r="B184" s="1">
        <v>182</v>
      </c>
      <c r="C184" s="1"/>
      <c r="D184" s="2" t="str">
        <f t="shared" si="2"/>
        <v>Total male condoms needed for MSM (C-NET)</v>
      </c>
      <c r="E184" s="3" t="s">
        <v>164</v>
      </c>
      <c r="F184" s="3" t="s">
        <v>407</v>
      </c>
      <c r="G184" s="3" t="s">
        <v>628</v>
      </c>
    </row>
    <row r="185" spans="2:7" ht="45" x14ac:dyDescent="0.25">
      <c r="B185" s="1">
        <v>183</v>
      </c>
      <c r="C185" s="1"/>
      <c r="D185" s="2" t="str">
        <f t="shared" si="2"/>
        <v>% of HIV negative MSM estimated to use other prevention methods than PrEP</v>
      </c>
      <c r="E185" s="3" t="s">
        <v>165</v>
      </c>
      <c r="F185" s="3" t="s">
        <v>408</v>
      </c>
      <c r="G185" s="3" t="s">
        <v>629</v>
      </c>
    </row>
    <row r="186" spans="2:7" ht="30" x14ac:dyDescent="0.25">
      <c r="B186" s="1">
        <v>184</v>
      </c>
      <c r="C186" s="1"/>
      <c r="D186" s="2" t="str">
        <f t="shared" si="2"/>
        <v>Number of MSM who might benefit from PrEP</v>
      </c>
      <c r="E186" s="3" t="s">
        <v>167</v>
      </c>
      <c r="F186" s="3" t="s">
        <v>409</v>
      </c>
      <c r="G186" s="3" t="s">
        <v>630</v>
      </c>
    </row>
    <row r="187" spans="2:7" ht="45" x14ac:dyDescent="0.25">
      <c r="B187" s="1">
        <v>185</v>
      </c>
      <c r="C187" s="1"/>
      <c r="D187" s="2" t="str">
        <f t="shared" si="2"/>
        <v>Population (trans and gender-diverse people) size estimate in KP-specific program areas</v>
      </c>
      <c r="E187" s="3" t="s">
        <v>170</v>
      </c>
      <c r="F187" s="3" t="s">
        <v>410</v>
      </c>
      <c r="G187" s="3" t="s">
        <v>631</v>
      </c>
    </row>
    <row r="188" spans="2:7" ht="30" x14ac:dyDescent="0.25">
      <c r="B188" s="1">
        <v>186</v>
      </c>
      <c r="C188" s="1"/>
      <c r="D188" s="2" t="str">
        <f t="shared" si="2"/>
        <v>Estimated HIV prevalence among trans and gender-diverse people.</v>
      </c>
      <c r="E188" s="3" t="s">
        <v>173</v>
      </c>
      <c r="F188" s="3" t="s">
        <v>411</v>
      </c>
      <c r="G188" s="3" t="s">
        <v>632</v>
      </c>
    </row>
    <row r="189" spans="2:7" ht="30" x14ac:dyDescent="0.25">
      <c r="B189" s="1">
        <v>187</v>
      </c>
      <c r="C189" s="1"/>
      <c r="D189" s="2" t="str">
        <f t="shared" si="2"/>
        <v>% of trans and gender-diverse people who know their HIV positive status</v>
      </c>
      <c r="E189" s="3" t="s">
        <v>174</v>
      </c>
      <c r="F189" s="3" t="s">
        <v>412</v>
      </c>
      <c r="G189" s="3" t="s">
        <v>633</v>
      </c>
    </row>
    <row r="190" spans="2:7" ht="30" x14ac:dyDescent="0.25">
      <c r="B190" s="1">
        <v>188</v>
      </c>
      <c r="C190" s="1"/>
      <c r="D190" s="2" t="str">
        <f t="shared" si="2"/>
        <v>Trans and gender-diverse people who know their HIV positive status</v>
      </c>
      <c r="E190" s="3" t="s">
        <v>175</v>
      </c>
      <c r="F190" s="3" t="s">
        <v>413</v>
      </c>
      <c r="G190" s="3" t="s">
        <v>634</v>
      </c>
    </row>
    <row r="191" spans="2:7" ht="30" x14ac:dyDescent="0.25">
      <c r="B191" s="1">
        <v>189</v>
      </c>
      <c r="C191" s="1"/>
      <c r="D191" s="2" t="str">
        <f t="shared" si="2"/>
        <v>Estimated number of trans and gender-diverse people in need of HIV prevention and testing services</v>
      </c>
      <c r="E191" s="3" t="s">
        <v>176</v>
      </c>
      <c r="F191" s="3" t="s">
        <v>414</v>
      </c>
      <c r="G191" s="3" t="s">
        <v>635</v>
      </c>
    </row>
    <row r="192" spans="2:7" ht="30" x14ac:dyDescent="0.25">
      <c r="B192" s="1">
        <v>190</v>
      </c>
      <c r="C192" s="1"/>
      <c r="D192" s="2" t="str">
        <f t="shared" si="2"/>
        <v>Total male condoms needed (C-NET) for trans and gender-diverse people.</v>
      </c>
      <c r="E192" s="3" t="s">
        <v>177</v>
      </c>
      <c r="F192" s="3" t="s">
        <v>415</v>
      </c>
      <c r="G192" s="3" t="s">
        <v>636</v>
      </c>
    </row>
    <row r="193" spans="2:7" ht="45" x14ac:dyDescent="0.25">
      <c r="B193" s="1">
        <v>191</v>
      </c>
      <c r="C193" s="1"/>
      <c r="D193" s="2" t="str">
        <f t="shared" si="2"/>
        <v>% of HIV negative trans and gender-diverse people estimated to use other prevention methods than PrEP</v>
      </c>
      <c r="E193" s="3" t="s">
        <v>178</v>
      </c>
      <c r="F193" s="3" t="s">
        <v>416</v>
      </c>
      <c r="G193" s="3" t="s">
        <v>637</v>
      </c>
    </row>
    <row r="194" spans="2:7" ht="30" x14ac:dyDescent="0.25">
      <c r="B194" s="1">
        <v>192</v>
      </c>
      <c r="C194" s="1"/>
      <c r="D194" s="2" t="str">
        <f t="shared" si="2"/>
        <v>Number of trans and gender-diverse people who might benefit from PrEP</v>
      </c>
      <c r="E194" s="3" t="s">
        <v>179</v>
      </c>
      <c r="F194" s="3" t="s">
        <v>417</v>
      </c>
      <c r="G194" s="3" t="s">
        <v>638</v>
      </c>
    </row>
    <row r="195" spans="2:7" ht="30" x14ac:dyDescent="0.25">
      <c r="B195" s="1">
        <v>193</v>
      </c>
      <c r="C195" s="1"/>
      <c r="D195" s="2" t="str">
        <f t="shared" si="2"/>
        <v>Population (SW) size estimate in KP-specific program areas</v>
      </c>
      <c r="E195" s="3" t="s">
        <v>181</v>
      </c>
      <c r="F195" s="3" t="s">
        <v>418</v>
      </c>
      <c r="G195" s="3" t="s">
        <v>639</v>
      </c>
    </row>
    <row r="196" spans="2:7" x14ac:dyDescent="0.25">
      <c r="B196" s="1">
        <v>194</v>
      </c>
      <c r="C196" s="1"/>
      <c r="D196" s="2" t="str">
        <f t="shared" si="2"/>
        <v>Estimated HIV prevalence among SW</v>
      </c>
      <c r="E196" s="3" t="s">
        <v>183</v>
      </c>
      <c r="F196" s="3" t="s">
        <v>419</v>
      </c>
      <c r="G196" s="3" t="s">
        <v>640</v>
      </c>
    </row>
    <row r="197" spans="2:7" ht="30" x14ac:dyDescent="0.25">
      <c r="B197" s="1">
        <v>195</v>
      </c>
      <c r="C197" s="1"/>
      <c r="D197" s="2" t="str">
        <f t="shared" si="2"/>
        <v>% of SW who know their HIV positive status</v>
      </c>
      <c r="E197" s="3" t="s">
        <v>184</v>
      </c>
      <c r="F197" s="3" t="s">
        <v>420</v>
      </c>
      <c r="G197" s="3" t="s">
        <v>641</v>
      </c>
    </row>
    <row r="198" spans="2:7" ht="30" x14ac:dyDescent="0.25">
      <c r="B198" s="1">
        <v>196</v>
      </c>
      <c r="C198" s="1"/>
      <c r="D198" s="2" t="str">
        <f t="shared" ref="D198:D261" si="3">IFERROR(IF(Language = "English", IF(E198="", "", E198),
IF(Language = "Francais", IF(F198="", "", F198),
IF(Language = "Español", IF(G198="", "", G198), IF(E198="", "", E198)))), "")</f>
        <v>SW who know their HIV positive status</v>
      </c>
      <c r="E198" s="3" t="s">
        <v>186</v>
      </c>
      <c r="F198" s="3" t="s">
        <v>421</v>
      </c>
      <c r="G198" s="3" t="s">
        <v>642</v>
      </c>
    </row>
    <row r="199" spans="2:7" ht="30" x14ac:dyDescent="0.25">
      <c r="B199" s="1">
        <v>197</v>
      </c>
      <c r="C199" s="1"/>
      <c r="D199" s="2" t="str">
        <f t="shared" si="3"/>
        <v>Estimated number of  SW in need of HIV prevention and testing services</v>
      </c>
      <c r="E199" s="3" t="s">
        <v>187</v>
      </c>
      <c r="F199" s="3" t="s">
        <v>422</v>
      </c>
      <c r="G199" s="3" t="s">
        <v>643</v>
      </c>
    </row>
    <row r="200" spans="2:7" ht="30" x14ac:dyDescent="0.25">
      <c r="B200" s="1">
        <v>198</v>
      </c>
      <c r="C200" s="1"/>
      <c r="D200" s="2" t="str">
        <f t="shared" si="3"/>
        <v>Total male condoms needed (C-NET) for SW</v>
      </c>
      <c r="E200" s="3" t="s">
        <v>188</v>
      </c>
      <c r="F200" s="3" t="s">
        <v>423</v>
      </c>
      <c r="G200" s="3" t="s">
        <v>644</v>
      </c>
    </row>
    <row r="201" spans="2:7" ht="30" x14ac:dyDescent="0.25">
      <c r="B201" s="1">
        <v>199</v>
      </c>
      <c r="C201" s="1"/>
      <c r="D201" s="2" t="str">
        <f t="shared" si="3"/>
        <v>% of HIV negative SW estimated to use other prevention methods than PrEP</v>
      </c>
      <c r="E201" s="3" t="s">
        <v>189</v>
      </c>
      <c r="F201" s="3" t="s">
        <v>424</v>
      </c>
      <c r="G201" s="3" t="s">
        <v>645</v>
      </c>
    </row>
    <row r="202" spans="2:7" ht="30" x14ac:dyDescent="0.25">
      <c r="B202" s="1">
        <v>200</v>
      </c>
      <c r="C202" s="1"/>
      <c r="D202" s="2" t="str">
        <f t="shared" si="3"/>
        <v>Number of SW who might benefit from PrEP</v>
      </c>
      <c r="E202" s="3" t="s">
        <v>190</v>
      </c>
      <c r="F202" s="3" t="s">
        <v>425</v>
      </c>
      <c r="G202" s="3" t="s">
        <v>646</v>
      </c>
    </row>
    <row r="203" spans="2:7" ht="45" x14ac:dyDescent="0.25">
      <c r="B203" s="1">
        <v>201</v>
      </c>
      <c r="C203" s="1"/>
      <c r="D203" s="2" t="str">
        <f t="shared" si="3"/>
        <v>Population (PWID) size estimate in KP-specific program areas</v>
      </c>
      <c r="E203" s="3" t="s">
        <v>192</v>
      </c>
      <c r="F203" s="3" t="s">
        <v>426</v>
      </c>
      <c r="G203" s="3" t="s">
        <v>647</v>
      </c>
    </row>
    <row r="204" spans="2:7" ht="30" x14ac:dyDescent="0.25">
      <c r="B204" s="1">
        <v>202</v>
      </c>
      <c r="C204" s="1"/>
      <c r="D204" s="2" t="str">
        <f t="shared" si="3"/>
        <v>Estimated HIV prevalence among PWID</v>
      </c>
      <c r="E204" s="3" t="s">
        <v>195</v>
      </c>
      <c r="F204" s="3" t="s">
        <v>427</v>
      </c>
      <c r="G204" s="3" t="s">
        <v>648</v>
      </c>
    </row>
    <row r="205" spans="2:7" ht="30" x14ac:dyDescent="0.25">
      <c r="B205" s="1">
        <v>203</v>
      </c>
      <c r="C205" s="1"/>
      <c r="D205" s="2" t="str">
        <f t="shared" si="3"/>
        <v>% of PWID who know their HIV positive status</v>
      </c>
      <c r="E205" s="3" t="s">
        <v>196</v>
      </c>
      <c r="F205" s="3" t="s">
        <v>428</v>
      </c>
      <c r="G205" s="3" t="s">
        <v>649</v>
      </c>
    </row>
    <row r="206" spans="2:7" ht="30" x14ac:dyDescent="0.25">
      <c r="B206" s="1">
        <v>204</v>
      </c>
      <c r="C206" s="1"/>
      <c r="D206" s="2" t="str">
        <f t="shared" si="3"/>
        <v>PWID who know their HIV positive status</v>
      </c>
      <c r="E206" s="3" t="s">
        <v>197</v>
      </c>
      <c r="F206" s="3" t="s">
        <v>429</v>
      </c>
      <c r="G206" s="3" t="s">
        <v>650</v>
      </c>
    </row>
    <row r="207" spans="2:7" ht="30" x14ac:dyDescent="0.25">
      <c r="B207" s="1">
        <v>205</v>
      </c>
      <c r="C207" s="1"/>
      <c r="D207" s="2" t="str">
        <f t="shared" si="3"/>
        <v>Estimated number of PWID in need of HIV prevention and testing services</v>
      </c>
      <c r="E207" s="3" t="s">
        <v>198</v>
      </c>
      <c r="F207" s="3" t="s">
        <v>430</v>
      </c>
      <c r="G207" s="3" t="s">
        <v>651</v>
      </c>
    </row>
    <row r="208" spans="2:7" ht="30" x14ac:dyDescent="0.25">
      <c r="B208" s="1">
        <v>206</v>
      </c>
      <c r="C208" s="1"/>
      <c r="D208" s="2" t="str">
        <f t="shared" si="3"/>
        <v>Total male condoms needed (C-NET) for PWID</v>
      </c>
      <c r="E208" s="3" t="s">
        <v>199</v>
      </c>
      <c r="F208" s="3" t="s">
        <v>431</v>
      </c>
      <c r="G208" s="3" t="s">
        <v>652</v>
      </c>
    </row>
    <row r="209" spans="2:7" ht="45" x14ac:dyDescent="0.25">
      <c r="B209" s="1">
        <v>207</v>
      </c>
      <c r="C209" s="1"/>
      <c r="D209" s="2" t="str">
        <f t="shared" si="3"/>
        <v>% of HIV negative PWID estimated to use other prevention methods than PrEP</v>
      </c>
      <c r="E209" s="3" t="s">
        <v>200</v>
      </c>
      <c r="F209" s="3" t="s">
        <v>432</v>
      </c>
      <c r="G209" s="3" t="s">
        <v>653</v>
      </c>
    </row>
    <row r="210" spans="2:7" ht="30" x14ac:dyDescent="0.25">
      <c r="B210" s="1">
        <v>208</v>
      </c>
      <c r="C210" s="1"/>
      <c r="D210" s="2" t="str">
        <f t="shared" si="3"/>
        <v>Number of PWID who might benefit from PrEP</v>
      </c>
      <c r="E210" s="3" t="s">
        <v>202</v>
      </c>
      <c r="F210" s="3" t="s">
        <v>433</v>
      </c>
      <c r="G210" s="3" t="s">
        <v>654</v>
      </c>
    </row>
    <row r="211" spans="2:7" x14ac:dyDescent="0.25">
      <c r="B211" s="1">
        <v>209</v>
      </c>
      <c r="C211" s="1"/>
      <c r="D211" s="2" t="str">
        <f t="shared" si="3"/>
        <v xml:space="preserve">Population (PIP) size </v>
      </c>
      <c r="E211" s="3" t="s">
        <v>205</v>
      </c>
      <c r="F211" s="3" t="s">
        <v>434</v>
      </c>
      <c r="G211" s="3" t="s">
        <v>655</v>
      </c>
    </row>
    <row r="212" spans="2:7" x14ac:dyDescent="0.25">
      <c r="B212" s="1">
        <v>210</v>
      </c>
      <c r="C212" s="1"/>
      <c r="D212" s="2" t="str">
        <f t="shared" si="3"/>
        <v>Estimated HIV prevalence among PIP</v>
      </c>
      <c r="E212" s="3" t="s">
        <v>207</v>
      </c>
      <c r="F212" s="3" t="s">
        <v>435</v>
      </c>
      <c r="G212" s="3" t="s">
        <v>656</v>
      </c>
    </row>
    <row r="213" spans="2:7" ht="30" x14ac:dyDescent="0.25">
      <c r="B213" s="1">
        <v>211</v>
      </c>
      <c r="C213" s="1"/>
      <c r="D213" s="2" t="str">
        <f t="shared" si="3"/>
        <v>% of PIP who know their HIV positive status</v>
      </c>
      <c r="E213" s="3" t="s">
        <v>208</v>
      </c>
      <c r="F213" s="3" t="s">
        <v>436</v>
      </c>
      <c r="G213" s="3" t="s">
        <v>657</v>
      </c>
    </row>
    <row r="214" spans="2:7" x14ac:dyDescent="0.25">
      <c r="B214" s="1">
        <v>212</v>
      </c>
      <c r="C214" s="1"/>
      <c r="D214" s="2" t="str">
        <f t="shared" si="3"/>
        <v>PIP who know their HIV positive status</v>
      </c>
      <c r="E214" s="3" t="s">
        <v>209</v>
      </c>
      <c r="F214" s="3" t="s">
        <v>437</v>
      </c>
      <c r="G214" s="3" t="s">
        <v>658</v>
      </c>
    </row>
    <row r="215" spans="2:7" ht="30" x14ac:dyDescent="0.25">
      <c r="B215" s="1">
        <v>213</v>
      </c>
      <c r="C215" s="1"/>
      <c r="D215" s="2" t="str">
        <f t="shared" si="3"/>
        <v>Estimated number of PIP in need of HIV prevention and testing services</v>
      </c>
      <c r="E215" s="3" t="s">
        <v>210</v>
      </c>
      <c r="F215" s="3" t="s">
        <v>438</v>
      </c>
      <c r="G215" s="3" t="s">
        <v>659</v>
      </c>
    </row>
    <row r="216" spans="2:7" ht="30" x14ac:dyDescent="0.25">
      <c r="B216" s="1">
        <v>214</v>
      </c>
      <c r="C216" s="1"/>
      <c r="D216" s="2" t="str">
        <f t="shared" si="3"/>
        <v>Total male condoms needed (C-NET) for PIP</v>
      </c>
      <c r="E216" s="3" t="s">
        <v>211</v>
      </c>
      <c r="F216" s="3" t="s">
        <v>439</v>
      </c>
      <c r="G216" s="3" t="s">
        <v>660</v>
      </c>
    </row>
    <row r="217" spans="2:7" ht="30" x14ac:dyDescent="0.25">
      <c r="B217" s="1">
        <v>215</v>
      </c>
      <c r="C217" s="1"/>
      <c r="D217" s="2" t="str">
        <f t="shared" si="3"/>
        <v>Population (OVP) size estimate in KP-specific program areas</v>
      </c>
      <c r="E217" s="3" t="s">
        <v>213</v>
      </c>
      <c r="F217" s="3" t="s">
        <v>440</v>
      </c>
      <c r="G217" s="3" t="s">
        <v>661</v>
      </c>
    </row>
    <row r="218" spans="2:7" x14ac:dyDescent="0.25">
      <c r="B218" s="1">
        <v>216</v>
      </c>
      <c r="C218" s="1"/>
      <c r="D218" s="2" t="str">
        <f t="shared" si="3"/>
        <v>Estimated HIV prevalence among OVP</v>
      </c>
      <c r="E218" s="3" t="s">
        <v>215</v>
      </c>
      <c r="F218" s="3" t="s">
        <v>441</v>
      </c>
      <c r="G218" s="3" t="s">
        <v>662</v>
      </c>
    </row>
    <row r="219" spans="2:7" ht="30" x14ac:dyDescent="0.25">
      <c r="B219" s="1">
        <v>217</v>
      </c>
      <c r="C219" s="1"/>
      <c r="D219" s="2" t="str">
        <f t="shared" si="3"/>
        <v>% of OVP who know their HIV positive status</v>
      </c>
      <c r="E219" s="3" t="s">
        <v>217</v>
      </c>
      <c r="F219" s="3" t="s">
        <v>442</v>
      </c>
      <c r="G219" s="3" t="s">
        <v>663</v>
      </c>
    </row>
    <row r="220" spans="2:7" x14ac:dyDescent="0.25">
      <c r="B220" s="1">
        <v>218</v>
      </c>
      <c r="C220" s="1"/>
      <c r="D220" s="2" t="str">
        <f t="shared" si="3"/>
        <v>OVP who know their HIV positive status</v>
      </c>
      <c r="E220" s="3" t="s">
        <v>219</v>
      </c>
      <c r="F220" s="3" t="s">
        <v>443</v>
      </c>
      <c r="G220" s="3" t="s">
        <v>664</v>
      </c>
    </row>
    <row r="221" spans="2:7" ht="30" x14ac:dyDescent="0.25">
      <c r="B221" s="1">
        <v>219</v>
      </c>
      <c r="C221" s="1"/>
      <c r="D221" s="2" t="str">
        <f t="shared" si="3"/>
        <v>Estimated number of OVP in need of HIV prevention and testing services</v>
      </c>
      <c r="E221" s="3" t="s">
        <v>220</v>
      </c>
      <c r="F221" s="3" t="s">
        <v>444</v>
      </c>
      <c r="G221" s="3" t="s">
        <v>665</v>
      </c>
    </row>
    <row r="222" spans="2:7" ht="30" x14ac:dyDescent="0.25">
      <c r="B222" s="1">
        <v>220</v>
      </c>
      <c r="C222" s="1"/>
      <c r="D222" s="2" t="str">
        <f t="shared" si="3"/>
        <v>Total male condoms needed for OVP (C-NET)</v>
      </c>
      <c r="E222" s="3" t="s">
        <v>221</v>
      </c>
      <c r="F222" s="3" t="s">
        <v>445</v>
      </c>
      <c r="G222" s="3" t="s">
        <v>666</v>
      </c>
    </row>
    <row r="223" spans="2:7" ht="45" x14ac:dyDescent="0.25">
      <c r="B223" s="1">
        <v>221</v>
      </c>
      <c r="C223" s="1"/>
      <c r="D223" s="2" t="str">
        <f t="shared" si="3"/>
        <v xml:space="preserve">Estimated number of sexually active high-risk AGYW 15-24 in program areas with moderate and high incidence </v>
      </c>
      <c r="E223" s="3" t="s">
        <v>223</v>
      </c>
      <c r="F223" s="3" t="s">
        <v>446</v>
      </c>
      <c r="G223" s="3" t="s">
        <v>667</v>
      </c>
    </row>
    <row r="224" spans="2:7" ht="30" x14ac:dyDescent="0.25">
      <c r="B224" s="1">
        <v>222</v>
      </c>
      <c r="C224" s="1"/>
      <c r="D224" s="2" t="str">
        <f t="shared" si="3"/>
        <v>Total male condoms needed for high-risk AGYW (C-NET)</v>
      </c>
      <c r="E224" s="3" t="s">
        <v>224</v>
      </c>
      <c r="F224" s="3" t="s">
        <v>447</v>
      </c>
      <c r="G224" s="3" t="s">
        <v>668</v>
      </c>
    </row>
    <row r="225" spans="2:7" ht="60" x14ac:dyDescent="0.25">
      <c r="B225" s="1">
        <v>223</v>
      </c>
      <c r="C225" s="1"/>
      <c r="D225" s="2" t="str">
        <f t="shared" si="3"/>
        <v>Estimated number of high-risk AGYW 15-24 with non-regular partners in program areas with high incidence (already excludes AGYW living with HIV)</v>
      </c>
      <c r="E225" s="3" t="s">
        <v>243</v>
      </c>
      <c r="F225" s="3" t="s">
        <v>448</v>
      </c>
      <c r="G225" s="3" t="s">
        <v>669</v>
      </c>
    </row>
    <row r="226" spans="2:7" ht="45" x14ac:dyDescent="0.25">
      <c r="B226" s="1">
        <v>224</v>
      </c>
      <c r="C226" s="1"/>
      <c r="D226" s="2" t="str">
        <f t="shared" si="3"/>
        <v xml:space="preserve">% of HIV negative high-risk AGYW estimated to use other prevention methods than PrEP </v>
      </c>
      <c r="E226" s="3" t="s">
        <v>225</v>
      </c>
      <c r="F226" s="3" t="s">
        <v>449</v>
      </c>
      <c r="G226" s="3" t="s">
        <v>670</v>
      </c>
    </row>
    <row r="227" spans="2:7" ht="30" x14ac:dyDescent="0.25">
      <c r="B227" s="1">
        <v>225</v>
      </c>
      <c r="C227" s="1"/>
      <c r="D227" s="2" t="str">
        <f t="shared" si="3"/>
        <v>Number of high-risk AGYW who might benefit from PrEP</v>
      </c>
      <c r="E227" s="3" t="s">
        <v>226</v>
      </c>
      <c r="F227" s="3" t="s">
        <v>450</v>
      </c>
      <c r="G227" s="3" t="s">
        <v>671</v>
      </c>
    </row>
    <row r="228" spans="2:7" x14ac:dyDescent="0.25">
      <c r="B228" s="1">
        <v>226</v>
      </c>
      <c r="C228" s="1"/>
      <c r="D228" s="2" t="str">
        <f t="shared" si="3"/>
        <v xml:space="preserve">Estimated number of people in program areas </v>
      </c>
      <c r="E228" s="3" t="s">
        <v>228</v>
      </c>
      <c r="F228" s="3" t="s">
        <v>451</v>
      </c>
      <c r="G228" s="3" t="s">
        <v>672</v>
      </c>
    </row>
    <row r="229" spans="2:7" ht="30" x14ac:dyDescent="0.25">
      <c r="B229" s="1">
        <v>227</v>
      </c>
      <c r="C229" s="1"/>
      <c r="D229" s="2" t="str">
        <f t="shared" si="3"/>
        <v>Estimated HIV prevalence among people in program areas</v>
      </c>
      <c r="E229" s="3" t="s">
        <v>230</v>
      </c>
      <c r="F229" s="3" t="s">
        <v>452</v>
      </c>
      <c r="G229" s="3" t="s">
        <v>673</v>
      </c>
    </row>
    <row r="230" spans="2:7" ht="30" x14ac:dyDescent="0.25">
      <c r="B230" s="1">
        <v>228</v>
      </c>
      <c r="C230" s="1"/>
      <c r="D230" s="2" t="str">
        <f t="shared" si="3"/>
        <v>% of HIV negative people estimated to use other prevention methods than PrEP</v>
      </c>
      <c r="E230" s="3" t="s">
        <v>232</v>
      </c>
      <c r="F230" s="3" t="s">
        <v>453</v>
      </c>
      <c r="G230" s="3" t="s">
        <v>674</v>
      </c>
    </row>
    <row r="231" spans="2:7" x14ac:dyDescent="0.25">
      <c r="B231" s="1">
        <v>229</v>
      </c>
      <c r="C231" s="1"/>
      <c r="D231" s="2" t="str">
        <f t="shared" si="3"/>
        <v>Number of people who might benefit from PrEP</v>
      </c>
      <c r="E231" s="3" t="s">
        <v>233</v>
      </c>
      <c r="F231" s="3" t="s">
        <v>454</v>
      </c>
      <c r="G231" s="3" t="s">
        <v>675</v>
      </c>
    </row>
    <row r="232" spans="2:7" ht="30" x14ac:dyDescent="0.25">
      <c r="B232" s="1">
        <v>230</v>
      </c>
      <c r="C232" s="1"/>
      <c r="D232" s="2" t="str">
        <f t="shared" si="3"/>
        <v>Estimated number of adults (15 and above) living with HIV</v>
      </c>
      <c r="E232" s="3" t="s">
        <v>235</v>
      </c>
      <c r="F232" s="3" t="s">
        <v>455</v>
      </c>
      <c r="G232" s="3" t="s">
        <v>676</v>
      </c>
    </row>
    <row r="233" spans="2:7" x14ac:dyDescent="0.25">
      <c r="B233" s="1">
        <v>231</v>
      </c>
      <c r="C233" s="1"/>
      <c r="D233" s="2" t="str">
        <f t="shared" si="3"/>
        <v>Estimated number of children (under 15) living with HIV</v>
      </c>
      <c r="E233" s="3" t="s">
        <v>237</v>
      </c>
      <c r="F233" s="3" t="s">
        <v>456</v>
      </c>
      <c r="G233" s="3" t="s">
        <v>677</v>
      </c>
    </row>
    <row r="234" spans="2:7" x14ac:dyDescent="0.25">
      <c r="B234" s="1">
        <v>232</v>
      </c>
      <c r="C234" s="1"/>
      <c r="D234" s="2" t="str">
        <f t="shared" si="3"/>
        <v>Estimated number of people (Adults and children) living with HIV</v>
      </c>
      <c r="E234" s="3" t="s">
        <v>238</v>
      </c>
      <c r="F234" s="3" t="s">
        <v>457</v>
      </c>
      <c r="G234" s="3" t="s">
        <v>678</v>
      </c>
    </row>
    <row r="235" spans="2:7" x14ac:dyDescent="0.25">
      <c r="B235" s="1">
        <v>233</v>
      </c>
      <c r="C235" s="1"/>
      <c r="D235" s="2" t="str">
        <f t="shared" si="3"/>
        <v>Estimated number of HIV-positive pregnant women</v>
      </c>
      <c r="E235" s="3" t="s">
        <v>239</v>
      </c>
      <c r="F235" s="3" t="s">
        <v>458</v>
      </c>
      <c r="G235" s="3" t="s">
        <v>679</v>
      </c>
    </row>
    <row r="236" spans="2:7" ht="60" x14ac:dyDescent="0.25">
      <c r="B236" s="1">
        <v>234</v>
      </c>
      <c r="C236" s="1"/>
      <c r="D236" s="2" t="str">
        <f t="shared" si="3"/>
        <v>Number of people living with HIV who were newly diagnosed with HIV, who re-initiated treatment or were identified as having treatment failure during the reporting period</v>
      </c>
      <c r="E236" s="377" t="s">
        <v>1478</v>
      </c>
      <c r="F236" s="3" t="s">
        <v>1479</v>
      </c>
      <c r="G236" s="3" t="s">
        <v>1480</v>
      </c>
    </row>
    <row r="237" spans="2:7" ht="30" x14ac:dyDescent="0.25">
      <c r="B237" s="1">
        <v>235</v>
      </c>
      <c r="C237" s="1"/>
      <c r="D237" s="2" t="str">
        <f t="shared" si="3"/>
        <v xml:space="preserve">Number of people diagnosed with AHD </v>
      </c>
      <c r="E237" s="3" t="s">
        <v>240</v>
      </c>
      <c r="F237" s="3" t="s">
        <v>459</v>
      </c>
      <c r="G237" s="3" t="s">
        <v>680</v>
      </c>
    </row>
    <row r="238" spans="2:7" ht="30" x14ac:dyDescent="0.25">
      <c r="B238" s="1">
        <v>236</v>
      </c>
      <c r="C238" s="1"/>
      <c r="D238" s="2" t="str">
        <f t="shared" si="3"/>
        <v>Number of people newly enrolled on ART during the reporting period.</v>
      </c>
      <c r="E238" s="3" t="s">
        <v>242</v>
      </c>
      <c r="F238" s="3" t="s">
        <v>460</v>
      </c>
      <c r="G238" s="3" t="s">
        <v>681</v>
      </c>
    </row>
    <row r="239" spans="2:7" ht="135" x14ac:dyDescent="0.25">
      <c r="B239" s="1">
        <v>237</v>
      </c>
      <c r="C239" s="1"/>
      <c r="D239" s="2" t="str">
        <f t="shared" si="3"/>
        <v>Follow Global Fund Indicator Guidance Sheet instructions for more details about the denominator of this indicator. If national estimates are available, countries may use them for the programmatic gap analysis. Population size estimates in key population-specific areas refers to areas where key population programs are expected to be available and prioritized within the National Strategic Plan (NSP). When targeted geographic areas are included, please specify in the comment box.</v>
      </c>
      <c r="E239" s="3" t="s">
        <v>154</v>
      </c>
      <c r="F239" s="3" t="s">
        <v>461</v>
      </c>
      <c r="G239" s="3" t="s">
        <v>727</v>
      </c>
    </row>
    <row r="240" spans="2:7" ht="150" x14ac:dyDescent="0.25">
      <c r="B240" s="1">
        <v>238</v>
      </c>
      <c r="C240" s="1"/>
      <c r="D240" s="2" t="str">
        <f t="shared" si="3"/>
        <v>Provide the latest available estimated HIV prevalence for this key population in baseline. Specify the year of availability of the estimate data source (i.e., IBBS, though it may differ from the year specified for the baseline column). The latest available HIV prevalence provided by the Applicant will be automatically used for the estimation of the years in the implementation period. However, Applicants can overwrite the value for future years within the implementation period providing assumptions for the projected trend.</v>
      </c>
      <c r="E240" s="3" t="s">
        <v>1441</v>
      </c>
      <c r="F240" s="3" t="s">
        <v>462</v>
      </c>
      <c r="G240" s="3" t="s">
        <v>728</v>
      </c>
    </row>
    <row r="241" spans="2:7" ht="195" x14ac:dyDescent="0.25">
      <c r="B241" s="1">
        <v>239</v>
      </c>
      <c r="C241" s="1"/>
      <c r="D241" s="2" t="str">
        <f t="shared" si="3"/>
        <v>If this information is available it will be used to adjust the denominator for selected indicators. If the information is not available, of limited representativeness or of poor quality, the denominator for the indicator will remain based on the population size estimate in key population-specific program areas. Provide the latest available estimated proportion of this key population living with HIV who know their HIV-positive status. Specify the datasource and year in the comment box. The latest available proportion (baseline) will be automatically used for the years in the implementation period. However, Applicants can overwrite the value for future years within the implementation period, providing the assumptions for the projected trend.</v>
      </c>
      <c r="E241" s="3" t="s">
        <v>159</v>
      </c>
      <c r="F241" s="3" t="s">
        <v>463</v>
      </c>
      <c r="G241" s="3" t="s">
        <v>729</v>
      </c>
    </row>
    <row r="242" spans="2:7" ht="60" x14ac:dyDescent="0.25">
      <c r="B242" s="1">
        <v>240</v>
      </c>
      <c r="C242" s="1"/>
      <c r="D242" s="2" t="str">
        <f t="shared" si="3"/>
        <v xml:space="preserve">If information is provided, this will be automatically calculated based on the proportion of this key population living with HIV that know their HIV-positive status among those estimated to be living with HIV for this key population. </v>
      </c>
      <c r="E242" s="3" t="s">
        <v>161</v>
      </c>
      <c r="F242" s="3" t="s">
        <v>464</v>
      </c>
      <c r="G242" s="3" t="s">
        <v>730</v>
      </c>
    </row>
    <row r="243" spans="2:7" ht="30" x14ac:dyDescent="0.25">
      <c r="B243" s="1">
        <v>241</v>
      </c>
      <c r="C243" s="1"/>
      <c r="D243" s="2" t="str">
        <f t="shared" si="3"/>
        <v>Corresponds to the population size estimate of the key population, excluding those who know their status.</v>
      </c>
      <c r="E243" s="3" t="s">
        <v>163</v>
      </c>
      <c r="F243" s="3" t="s">
        <v>465</v>
      </c>
      <c r="G243" s="3" t="s">
        <v>731</v>
      </c>
    </row>
    <row r="244" spans="2:7" ht="90" x14ac:dyDescent="0.25">
      <c r="B244" s="1">
        <v>242</v>
      </c>
      <c r="C244" s="1"/>
      <c r="D244" s="2" t="str">
        <f t="shared" si="3"/>
        <v>Use the UNAIDS C-NET tool to complete this section. When using C-NET estimations, countries should note the assumptions used in C-NET to obtain the total number of male condoms needed for this key population and align with the assumptions and operational needs for the delivery of the prevention package. Find the UNAIDS C-NET tool here:</v>
      </c>
      <c r="E244" s="3" t="s">
        <v>1453</v>
      </c>
      <c r="F244" s="3" t="s">
        <v>1459</v>
      </c>
      <c r="G244" s="3" t="s">
        <v>1454</v>
      </c>
    </row>
    <row r="245" spans="2:7" ht="120" x14ac:dyDescent="0.25">
      <c r="B245" s="1">
        <v>243</v>
      </c>
      <c r="C245" s="1"/>
      <c r="D245" s="2" t="str">
        <f t="shared" si="3"/>
        <v>Countries can use the latest available estimated proportion of the key population who consistently reported use of a condom at last sexual intercourse as a proxy for those who use other prevention methods than PrEP. Otherwise, please specify in the comments what other indicators were used as proxy. The proxy indicator is accepted for the estimation of the population that might benefit from PrEP.</v>
      </c>
      <c r="E245" s="3" t="s">
        <v>166</v>
      </c>
      <c r="F245" s="3" t="s">
        <v>466</v>
      </c>
      <c r="G245" s="3" t="s">
        <v>732</v>
      </c>
    </row>
    <row r="246" spans="2:7" ht="30" x14ac:dyDescent="0.25">
      <c r="B246" s="1">
        <v>244</v>
      </c>
      <c r="C246" s="1"/>
      <c r="D246" s="2" t="str">
        <f t="shared" si="3"/>
        <v>Corresponds to the estimated HIV-negative key population that is not using other prevention methods consistently.</v>
      </c>
      <c r="E246" s="3" t="s">
        <v>168</v>
      </c>
      <c r="F246" s="3" t="s">
        <v>467</v>
      </c>
      <c r="G246" s="3" t="s">
        <v>733</v>
      </c>
    </row>
    <row r="247" spans="2:7" ht="135" x14ac:dyDescent="0.25">
      <c r="B247" s="1">
        <v>245</v>
      </c>
      <c r="C247" s="1"/>
      <c r="D247" s="2" t="str">
        <f t="shared" si="3"/>
        <v>Follow Global Fund Indicator Guidance Sheet instructions for more details about the denominator of this indicator. If national estimates are available, countries may use them for the programmatic gap analysis. Population size estimates in key population-specific areas refers to areas where key population programs are expected to be available and prioritized within the NSP. When targeted geographic areas are included, please specify in the comment box.</v>
      </c>
      <c r="E247" s="3" t="s">
        <v>171</v>
      </c>
      <c r="F247" s="3" t="s">
        <v>468</v>
      </c>
      <c r="G247" s="3" t="s">
        <v>727</v>
      </c>
    </row>
    <row r="248" spans="2:7" ht="150" x14ac:dyDescent="0.25">
      <c r="B248" s="1">
        <v>246</v>
      </c>
      <c r="C248" s="1"/>
      <c r="D248" s="2" t="str">
        <f t="shared" si="3"/>
        <v>Provide the latest available estimated HIV prevalence for this key population in baseline. Specify the year of availability of the estimate datasource (i.e., IBBS, though it may differ from the year specified for the baseline column). The latest available HIV prevalence provided by the Applicant will be automatically used for the estimation of the years in the implementation period. However, Applicants can overwrite the value for future years within the implementation period providing assumptions for the projected trend.</v>
      </c>
      <c r="E248" s="3" t="s">
        <v>157</v>
      </c>
      <c r="F248" s="3" t="s">
        <v>462</v>
      </c>
      <c r="G248" s="3" t="s">
        <v>728</v>
      </c>
    </row>
    <row r="249" spans="2:7" ht="195" x14ac:dyDescent="0.25">
      <c r="B249" s="1">
        <v>247</v>
      </c>
      <c r="C249" s="1"/>
      <c r="D249" s="2" t="str">
        <f t="shared" si="3"/>
        <v>If this information is available it will be used to adjust the denominator for selected indicators. If the information is not available, of limited representativeness or of poor quality, the denominator for the indicator will remain based on the population size estimate in key population-specific program areas. Provide the latest available estimated proportion of this key population living with HIV who know their HIV-positive status. Specify the datasource and year in the comment box. The latest available proportion (baseline) will be automatically used for the years in the implementation period. However, Applicants can overwrite the value for future years within the implementation period, providing the assumptions for the projected trend.</v>
      </c>
      <c r="E249" s="3" t="s">
        <v>159</v>
      </c>
      <c r="F249" s="3" t="s">
        <v>463</v>
      </c>
      <c r="G249" s="3" t="s">
        <v>729</v>
      </c>
    </row>
    <row r="250" spans="2:7" ht="60" x14ac:dyDescent="0.25">
      <c r="B250" s="1">
        <v>248</v>
      </c>
      <c r="C250" s="1"/>
      <c r="D250" s="2" t="str">
        <f t="shared" si="3"/>
        <v xml:space="preserve">If information is provided, this will be automatically calculated based on the proportion of this key population living with HIV that know their HIV-positive status among those estimated to be living with HIV for this key population. </v>
      </c>
      <c r="E250" s="3" t="s">
        <v>161</v>
      </c>
      <c r="F250" s="3" t="s">
        <v>464</v>
      </c>
      <c r="G250" s="3" t="s">
        <v>730</v>
      </c>
    </row>
    <row r="251" spans="2:7" ht="30" x14ac:dyDescent="0.25">
      <c r="B251" s="1">
        <v>249</v>
      </c>
      <c r="C251" s="1"/>
      <c r="D251" s="2" t="str">
        <f t="shared" si="3"/>
        <v>Corresponds to the population size estimate of the key population, excluding those who know their status.</v>
      </c>
      <c r="E251" s="3" t="s">
        <v>163</v>
      </c>
      <c r="F251" s="3" t="s">
        <v>465</v>
      </c>
      <c r="G251" s="3" t="s">
        <v>731</v>
      </c>
    </row>
    <row r="252" spans="2:7" ht="90" x14ac:dyDescent="0.25">
      <c r="B252" s="1">
        <v>250</v>
      </c>
      <c r="C252" s="1"/>
      <c r="D252" s="2" t="str">
        <f t="shared" si="3"/>
        <v>Use the UNAIDS C-NET tool to complete this section. When using C-NET estimations, countries should note the assumptions used in C-NET to obtain the total number of male condoms needed for this key population and align with the assumptions and operational needs for the delivery of the prevention package. Find the UNAIDS C-NET tool here:</v>
      </c>
      <c r="E252" s="3" t="s">
        <v>1453</v>
      </c>
      <c r="F252" s="3" t="s">
        <v>1459</v>
      </c>
      <c r="G252" s="3" t="s">
        <v>1454</v>
      </c>
    </row>
    <row r="253" spans="2:7" ht="120" x14ac:dyDescent="0.25">
      <c r="B253" s="1">
        <v>251</v>
      </c>
      <c r="C253" s="1"/>
      <c r="D253" s="2" t="str">
        <f t="shared" si="3"/>
        <v>Countries can use the latest available estimated proportion of the key population who consistently reported use of a condom at last sexual intercourse as a proxy for those who use other prevention methods than PrEP. Otherwise, please specify in the comments what other indicators were used as proxy. The proxy indicator is accepted for the estimation of the population that might benefit from PrEP.</v>
      </c>
      <c r="E253" s="3" t="s">
        <v>166</v>
      </c>
      <c r="F253" s="3" t="s">
        <v>466</v>
      </c>
      <c r="G253" s="3" t="s">
        <v>732</v>
      </c>
    </row>
    <row r="254" spans="2:7" ht="30" x14ac:dyDescent="0.25">
      <c r="B254" s="1">
        <v>252</v>
      </c>
      <c r="C254" s="1"/>
      <c r="D254" s="2" t="str">
        <f t="shared" si="3"/>
        <v>Corresponds to the estimated HIV-negative key population that is not using other prevention methods consistently.</v>
      </c>
      <c r="E254" s="3" t="s">
        <v>168</v>
      </c>
      <c r="F254" s="3" t="s">
        <v>467</v>
      </c>
      <c r="G254" s="3" t="s">
        <v>733</v>
      </c>
    </row>
    <row r="255" spans="2:7" ht="135" x14ac:dyDescent="0.25">
      <c r="B255" s="1">
        <v>253</v>
      </c>
      <c r="C255" s="1"/>
      <c r="D255" s="2" t="str">
        <f t="shared" si="3"/>
        <v>Follow Global Fund Indicator Guidance Sheet instructions for more details about the denominator of this indicator. If national estimates are available, countries may use them for the programmatic gap analysis. Population size estimates in key population-specific areas refers to areas where key population programs are expected to be available and prioritized within the NSP. When targeted geographic areas are included, please specify in the comment box.</v>
      </c>
      <c r="E255" s="3" t="s">
        <v>171</v>
      </c>
      <c r="F255" s="3" t="s">
        <v>468</v>
      </c>
      <c r="G255" s="3" t="s">
        <v>727</v>
      </c>
    </row>
    <row r="256" spans="2:7" ht="105" x14ac:dyDescent="0.25">
      <c r="B256" s="1">
        <v>254</v>
      </c>
      <c r="C256" s="1"/>
      <c r="D256" s="2" t="str">
        <f t="shared" si="3"/>
        <v>Provide the latest available estimated HIV prevalence for this KVP in baseline. Specify the year of availability of the estimate datasource (i.e., IBBS, it may differ from the year specified for the baseline column). The latest available HIV prevalence provided by the Applicant will be automatically used for the estimation of the years in the implementation period.</v>
      </c>
      <c r="E256" s="3" t="s">
        <v>1442</v>
      </c>
      <c r="F256" s="3" t="s">
        <v>469</v>
      </c>
      <c r="G256" s="3" t="s">
        <v>734</v>
      </c>
    </row>
    <row r="257" spans="2:7" ht="195" x14ac:dyDescent="0.25">
      <c r="B257" s="1">
        <v>255</v>
      </c>
      <c r="C257" s="1"/>
      <c r="D257" s="2" t="str">
        <f t="shared" si="3"/>
        <v>If this information is available it will be used to adjust the denominator for selected indicators. If the information is not available, of limited representativeness or of poor quality, the denominator for the indicator will remain based on the population size estimate in KP-specific program areas. Provide the latest available estimated proportion of this key population living with HIV who know their HIV-positive status. Specify the datasource and year in the comment box. The latest available proportion (baseline) will be automatically used for the years in the implementation period. However, Applicants can overwrite the value for future years within the implementation period, providing the assumptions for the projected trend.</v>
      </c>
      <c r="E257" s="3" t="s">
        <v>185</v>
      </c>
      <c r="F257" s="3" t="s">
        <v>463</v>
      </c>
      <c r="G257" s="3" t="s">
        <v>729</v>
      </c>
    </row>
    <row r="258" spans="2:7" ht="60" x14ac:dyDescent="0.25">
      <c r="B258" s="1">
        <v>256</v>
      </c>
      <c r="C258" s="1"/>
      <c r="D258" s="2" t="str">
        <f t="shared" si="3"/>
        <v xml:space="preserve">If information is provided, this will be automatically calculated based on the proportion of this key population living with HIV that know their HIV-positive status among those estimated to be living with HIV for this key population. </v>
      </c>
      <c r="E258" s="3" t="s">
        <v>161</v>
      </c>
      <c r="F258" s="3" t="s">
        <v>464</v>
      </c>
      <c r="G258" s="3" t="s">
        <v>730</v>
      </c>
    </row>
    <row r="259" spans="2:7" ht="30" x14ac:dyDescent="0.25">
      <c r="B259" s="1">
        <v>257</v>
      </c>
      <c r="C259" s="1"/>
      <c r="D259" s="2" t="str">
        <f t="shared" si="3"/>
        <v>Corresponds to the population size estimate of the key population, excluding those who know their status.</v>
      </c>
      <c r="E259" s="3" t="s">
        <v>163</v>
      </c>
      <c r="F259" s="3" t="s">
        <v>465</v>
      </c>
      <c r="G259" s="3" t="s">
        <v>731</v>
      </c>
    </row>
    <row r="260" spans="2:7" ht="90" x14ac:dyDescent="0.25">
      <c r="B260" s="1">
        <v>258</v>
      </c>
      <c r="C260" s="1"/>
      <c r="D260" s="2" t="str">
        <f t="shared" si="3"/>
        <v>Use the UNAIDS C-NET tool to complete this section. When using C-NET estimations, countries should note the assumptions used in C-NET to obtain the total number of male condoms needed for this key population and align with the assumptions and operational needs for the delivery of the prevention package. Find the UNAIDS C-NET tool here:</v>
      </c>
      <c r="E260" s="3" t="s">
        <v>1453</v>
      </c>
      <c r="F260" s="3" t="s">
        <v>1459</v>
      </c>
      <c r="G260" s="3" t="s">
        <v>1454</v>
      </c>
    </row>
    <row r="261" spans="2:7" ht="120" x14ac:dyDescent="0.25">
      <c r="B261" s="1">
        <v>259</v>
      </c>
      <c r="C261" s="1"/>
      <c r="D261" s="2" t="str">
        <f t="shared" si="3"/>
        <v>Countries can use the latest available estimated proportion of the key population who consistently reported use of a condom at last sexual intercourse as a proxy for those who use other prevention methods than PrEP. Otherwise, please specify in the comments what other indicators were used as proxy. The proxy indicator is accepted for the estimation of the population that might benefit from PrEP.</v>
      </c>
      <c r="E261" s="3" t="s">
        <v>166</v>
      </c>
      <c r="F261" s="3" t="s">
        <v>466</v>
      </c>
      <c r="G261" s="3" t="s">
        <v>732</v>
      </c>
    </row>
    <row r="262" spans="2:7" ht="30" x14ac:dyDescent="0.25">
      <c r="B262" s="1">
        <v>260</v>
      </c>
      <c r="C262" s="1"/>
      <c r="D262" s="2" t="str">
        <f t="shared" ref="D262:D325" si="4">IFERROR(IF(Language = "English", IF(E262="", "", E262),
IF(Language = "Francais", IF(F262="", "", F262),
IF(Language = "Español", IF(G262="", "", G262), IF(E262="", "", E262)))), "")</f>
        <v>Corresponds to the estimated HIV-negative key population that is not using other prevention methods consistently.</v>
      </c>
      <c r="E262" s="3" t="s">
        <v>168</v>
      </c>
      <c r="F262" s="3" t="s">
        <v>467</v>
      </c>
      <c r="G262" s="3" t="s">
        <v>733</v>
      </c>
    </row>
    <row r="263" spans="2:7" ht="135" x14ac:dyDescent="0.25">
      <c r="B263" s="1">
        <v>261</v>
      </c>
      <c r="C263" s="1"/>
      <c r="D263" s="2" t="str">
        <f t="shared" si="4"/>
        <v>Follow Global Fund Indicator Guidance Sheets instructions for more details about the denominator of this indicator. If national estimates are available, countries may use them for the programmatic gap analysis. Population size estimates in KP-specific areas refers to areas where KP programs are expected to be available and prioritized within the NSP. When targeted geographic areas are included, please specify in the comment box.</v>
      </c>
      <c r="E263" s="3" t="s">
        <v>193</v>
      </c>
      <c r="F263" s="3" t="s">
        <v>470</v>
      </c>
      <c r="G263" s="3" t="s">
        <v>735</v>
      </c>
    </row>
    <row r="264" spans="2:7" ht="105" x14ac:dyDescent="0.25">
      <c r="B264" s="1">
        <v>262</v>
      </c>
      <c r="C264" s="1"/>
      <c r="D264" s="2" t="str">
        <f t="shared" si="4"/>
        <v>Provide the latest available estimated HIV prevalence for this KVP in baseline. Specify the year of availability of the estimate datasource (i.e., IBBS, it may differ from the year specified for the Baseline column). The latest available HIV prevalence provided by the Applicant will be automatically used for the estimation of the years in the implementation period.</v>
      </c>
      <c r="E264" s="3" t="s">
        <v>1443</v>
      </c>
      <c r="F264" s="3" t="s">
        <v>469</v>
      </c>
      <c r="G264" s="3" t="s">
        <v>734</v>
      </c>
    </row>
    <row r="265" spans="2:7" ht="195" x14ac:dyDescent="0.25">
      <c r="B265" s="1">
        <v>263</v>
      </c>
      <c r="C265" s="1"/>
      <c r="D265" s="2" t="str">
        <f t="shared" si="4"/>
        <v>If this information is available it will be used to adjust the denominator for selected indicators. If the information is not available, of limited representativeness or of poor quality, the denominator for the indicator will remain based on the population size estimate in KP-specific program areas. Provide the latest available estimated proportion of this key population living with HIV who know their HIV-positive status. Specify the datasource and year in the comment box. The latest available proportion (baseline) will be automatically used for the years in the implementation period. However, Applicants can overwrite the value for future years within the implementation period, providing the assumptions for the projected trend.</v>
      </c>
      <c r="E265" s="3" t="s">
        <v>185</v>
      </c>
      <c r="F265" s="3" t="s">
        <v>463</v>
      </c>
      <c r="G265" s="3" t="s">
        <v>729</v>
      </c>
    </row>
    <row r="266" spans="2:7" ht="60" x14ac:dyDescent="0.25">
      <c r="B266" s="1">
        <v>264</v>
      </c>
      <c r="C266" s="1"/>
      <c r="D266" s="2" t="str">
        <f t="shared" si="4"/>
        <v xml:space="preserve">If information is provided, this will be automatically calculated based on the proportion of this key population living with HIV that know their HIV-positive status among those estimated to be living with HIV for this key population. </v>
      </c>
      <c r="E266" s="3" t="s">
        <v>161</v>
      </c>
      <c r="F266" s="3" t="s">
        <v>464</v>
      </c>
      <c r="G266" s="3" t="s">
        <v>730</v>
      </c>
    </row>
    <row r="267" spans="2:7" ht="30" x14ac:dyDescent="0.25">
      <c r="B267" s="1">
        <v>265</v>
      </c>
      <c r="C267" s="1"/>
      <c r="D267" s="2" t="str">
        <f t="shared" si="4"/>
        <v>Corresponds to the population size estimate of the key population, excluding those who know their status.</v>
      </c>
      <c r="E267" s="3" t="s">
        <v>163</v>
      </c>
      <c r="F267" s="3" t="s">
        <v>465</v>
      </c>
      <c r="G267" s="3" t="s">
        <v>731</v>
      </c>
    </row>
    <row r="268" spans="2:7" ht="90" x14ac:dyDescent="0.25">
      <c r="B268" s="1">
        <v>266</v>
      </c>
      <c r="C268" s="1"/>
      <c r="D268" s="2" t="str">
        <f t="shared" si="4"/>
        <v>Use the UNAIDS C-NET tool to complete this section. When using C-NET estimations, countries should note the assumptions used in C-NET to obtain the total number of male condoms needed for this key population and align with the assumptions and operational needs for the delivery of the prevention package. Find the UNAIDS C-NET tool here:</v>
      </c>
      <c r="E268" s="3" t="s">
        <v>1453</v>
      </c>
      <c r="F268" s="3" t="s">
        <v>1461</v>
      </c>
      <c r="G268" s="3" t="s">
        <v>1454</v>
      </c>
    </row>
    <row r="269" spans="2:7" ht="120" x14ac:dyDescent="0.25">
      <c r="B269" s="1">
        <v>267</v>
      </c>
      <c r="C269" s="1"/>
      <c r="D269" s="2" t="str">
        <f t="shared" si="4"/>
        <v>Countries can use the latest available estimated proportion of the key population who consistently reported use of a condom at last sexual intercourse and sterile needles and syringes as a proxy for those who use other prevention methods than PrEP. Otherwise, please specify in the comments what other indicators were used as proxy. The proxy indicator is accepted for the estimation of the population that might benefit from PrEP.</v>
      </c>
      <c r="E269" s="3" t="s">
        <v>201</v>
      </c>
      <c r="F269" s="3" t="s">
        <v>471</v>
      </c>
      <c r="G269" s="3" t="s">
        <v>736</v>
      </c>
    </row>
    <row r="270" spans="2:7" ht="30" x14ac:dyDescent="0.25">
      <c r="B270" s="1">
        <v>268</v>
      </c>
      <c r="C270" s="1"/>
      <c r="D270" s="2" t="str">
        <f t="shared" si="4"/>
        <v>Corresponds to the estimated HIV-negative key population who are not using other prevention methods consistently.</v>
      </c>
      <c r="E270" s="3" t="s">
        <v>203</v>
      </c>
      <c r="F270" s="3" t="s">
        <v>467</v>
      </c>
      <c r="G270" s="3" t="s">
        <v>733</v>
      </c>
    </row>
    <row r="271" spans="2:7" ht="75" x14ac:dyDescent="0.25">
      <c r="B271" s="1">
        <v>269</v>
      </c>
      <c r="C271" s="1"/>
      <c r="D271" s="2" t="str">
        <f t="shared" si="4"/>
        <v>Follow Global Fund Indicator Guidance Sheet instructions for more details about the denominator of this indicator. Specify data source and assumptions (geographic area, number of prisons, etc.) that support the size of the population in prisons.</v>
      </c>
      <c r="E271" s="3" t="s">
        <v>206</v>
      </c>
      <c r="F271" s="3" t="s">
        <v>472</v>
      </c>
      <c r="G271" s="3" t="s">
        <v>737</v>
      </c>
    </row>
    <row r="272" spans="2:7" ht="105" x14ac:dyDescent="0.25">
      <c r="B272" s="1">
        <v>270</v>
      </c>
      <c r="C272" s="1"/>
      <c r="D272" s="2" t="str">
        <f t="shared" si="4"/>
        <v>Provide the latest available estimated HIV prevalence for this KVP in baseline. Specify the year of availability of the estimate datasource (i.e., IBBS, it may differ from the year specified for the Baseline column). The latest available HIV prevalence provided by the Applicant will be automatically used for the estimation of the years in the implementation period.</v>
      </c>
      <c r="E272" s="3" t="s">
        <v>1443</v>
      </c>
      <c r="F272" s="3" t="s">
        <v>469</v>
      </c>
      <c r="G272" s="3" t="s">
        <v>734</v>
      </c>
    </row>
    <row r="273" spans="2:7" ht="195" x14ac:dyDescent="0.25">
      <c r="B273" s="1">
        <v>271</v>
      </c>
      <c r="C273" s="1"/>
      <c r="D273" s="2" t="str">
        <f t="shared" si="4"/>
        <v>If this information is available it will be used to adjust the denominator for selected indicators. If the information is not available, of limited representativeness or of poor quality, the denominator for the indicator will remain based on the population size estimate in KP-specific program areas. Provide the latest available estimated proportion of this key population living with HIV who know their HIV-positive status. Specify the datasource and year in the comment box. The latest available proportion (baseline) will be automatically used for the years in the implementation period. However, Applicants can overwrite the value for future years within the implementation period, providing the assumptions for the projected trend.</v>
      </c>
      <c r="E273" s="3" t="s">
        <v>185</v>
      </c>
      <c r="F273" s="3" t="s">
        <v>463</v>
      </c>
      <c r="G273" s="3" t="s">
        <v>729</v>
      </c>
    </row>
    <row r="274" spans="2:7" ht="60" x14ac:dyDescent="0.25">
      <c r="B274" s="1">
        <v>272</v>
      </c>
      <c r="C274" s="1"/>
      <c r="D274" s="2" t="str">
        <f t="shared" si="4"/>
        <v xml:space="preserve">If information is provided, this will be automatically calculated based on the proportion of this key population living with HIV that know their HIV-positive status among those estimated to be living with HIV for this key population. </v>
      </c>
      <c r="E274" s="3" t="s">
        <v>161</v>
      </c>
      <c r="F274" s="3" t="s">
        <v>464</v>
      </c>
      <c r="G274" s="3" t="s">
        <v>730</v>
      </c>
    </row>
    <row r="275" spans="2:7" ht="30" x14ac:dyDescent="0.25">
      <c r="B275" s="1">
        <v>273</v>
      </c>
      <c r="C275" s="1"/>
      <c r="D275" s="2" t="str">
        <f t="shared" si="4"/>
        <v>Corresponds to the population size estimate of the key population, excluding those who know their status.</v>
      </c>
      <c r="E275" s="3" t="s">
        <v>163</v>
      </c>
      <c r="F275" s="3" t="s">
        <v>465</v>
      </c>
      <c r="G275" s="3" t="s">
        <v>731</v>
      </c>
    </row>
    <row r="276" spans="2:7" ht="90" x14ac:dyDescent="0.25">
      <c r="B276" s="1">
        <v>274</v>
      </c>
      <c r="C276" s="1"/>
      <c r="D276" s="2" t="str">
        <f t="shared" si="4"/>
        <v>Use the UNAIDS C-NET tool to complete this section. When using C-NET estimations, countries should note the assumptions used in C-NET to obtain the total number of male condoms needed for this key population and align with the assumptions and operational needs for the delivery of the prevention package. Find the UNAIDS C-NET tool here:</v>
      </c>
      <c r="E276" s="3" t="s">
        <v>1453</v>
      </c>
      <c r="F276" s="3" t="s">
        <v>1459</v>
      </c>
      <c r="G276" s="3" t="s">
        <v>1454</v>
      </c>
    </row>
    <row r="277" spans="2:7" ht="120" x14ac:dyDescent="0.25">
      <c r="B277" s="1">
        <v>275</v>
      </c>
      <c r="C277" s="1"/>
      <c r="D277" s="2" t="str">
        <f t="shared" si="4"/>
        <v>Follow Global Fund Indicator Guidance Sheet instructions for more details about the denominator of this indicator. Specify the "Other Vulnerable Population(s)" included for this indicator. If national estimates are available, countries may use them. Population size estimates in key population-specific areas refers to areas where key population programs are expected to be available and prioritized within the National Strategic Plan.</v>
      </c>
      <c r="E277" s="3" t="s">
        <v>214</v>
      </c>
      <c r="F277" s="3" t="s">
        <v>473</v>
      </c>
      <c r="G277" s="3" t="s">
        <v>738</v>
      </c>
    </row>
    <row r="278" spans="2:7" ht="150" x14ac:dyDescent="0.25">
      <c r="B278" s="1">
        <v>276</v>
      </c>
      <c r="C278" s="1"/>
      <c r="D278" s="2" t="str">
        <f t="shared" si="4"/>
        <v>Provide the latest available estimated HIV prevalence for this key population in baseline. Specify the year of availability of the estimate datasource (i.e., IBBS, though it may differ from the year specified for the Baseline column). The latest available HIV prevalence provided by the Applicant will be automatically used for the estimation of the years in the implementation period. However, Applicants can overwrite the value for future years within the implementation period providing assumptions for the projected trend.</v>
      </c>
      <c r="E278" s="3" t="s">
        <v>216</v>
      </c>
      <c r="F278" s="3" t="s">
        <v>462</v>
      </c>
      <c r="G278" s="3" t="s">
        <v>728</v>
      </c>
    </row>
    <row r="279" spans="2:7" ht="195" x14ac:dyDescent="0.25">
      <c r="B279" s="1">
        <v>277</v>
      </c>
      <c r="C279" s="1"/>
      <c r="D279" s="2" t="str">
        <f t="shared" si="4"/>
        <v>If this information is available it will be used to adjust the denominator for selected indicators. If the information is not available, of limited representativeness or of poor quality, the denominator for the indicator will remain based on the population size estimate in key population-specific program areas. Provide the latest available estimated proportion of this key population living with HIV that knows their HIV-positive status. Specify the data source and year in the comment box. The latest available proportion (baseline) will be automatically used for the years in the implementation period. However, Applicants can overwrite the value for future years within the implementation period, providing the assumptions for the projected trend.</v>
      </c>
      <c r="E279" s="3" t="s">
        <v>218</v>
      </c>
      <c r="F279" s="3" t="s">
        <v>463</v>
      </c>
      <c r="G279" s="3" t="s">
        <v>739</v>
      </c>
    </row>
    <row r="280" spans="2:7" ht="60" x14ac:dyDescent="0.25">
      <c r="B280" s="1">
        <v>278</v>
      </c>
      <c r="C280" s="1"/>
      <c r="D280" s="2" t="str">
        <f t="shared" si="4"/>
        <v xml:space="preserve">If information is provided, this will be automatically calculated based on the proportion of this key population living with HIV that know their HIV-positive status among those estimated to be living with HIV for this key population. </v>
      </c>
      <c r="E280" s="3" t="s">
        <v>161</v>
      </c>
      <c r="F280" s="3" t="s">
        <v>464</v>
      </c>
      <c r="G280" s="3" t="s">
        <v>730</v>
      </c>
    </row>
    <row r="281" spans="2:7" ht="30" x14ac:dyDescent="0.25">
      <c r="B281" s="1">
        <v>279</v>
      </c>
      <c r="C281" s="1"/>
      <c r="D281" s="2" t="str">
        <f t="shared" si="4"/>
        <v>Corresponds to the population size estimate of the key population, excluding those who know their status.</v>
      </c>
      <c r="E281" s="3" t="s">
        <v>163</v>
      </c>
      <c r="F281" s="3" t="s">
        <v>465</v>
      </c>
      <c r="G281" s="3" t="s">
        <v>731</v>
      </c>
    </row>
    <row r="282" spans="2:7" ht="90" x14ac:dyDescent="0.25">
      <c r="B282" s="1">
        <v>280</v>
      </c>
      <c r="C282" s="1"/>
      <c r="D282" s="2" t="str">
        <f t="shared" si="4"/>
        <v>Use the UNAIDS C-NET tool to complete this section. When using C-NET estimations, countries should note the assumptions used in C-NET to obtain the total number of male condoms needed for this key population and align with the assumptions and operational needs for the delivery of the prevention package. Find the UNAIDS C-NET tool here:</v>
      </c>
      <c r="E282" s="3" t="s">
        <v>1453</v>
      </c>
      <c r="F282" s="3" t="s">
        <v>1457</v>
      </c>
      <c r="G282" s="3" t="s">
        <v>1454</v>
      </c>
    </row>
    <row r="283" spans="2:7" ht="150" x14ac:dyDescent="0.25">
      <c r="B283" s="1">
        <v>281</v>
      </c>
      <c r="C283" s="1"/>
      <c r="D283" s="2" t="str">
        <f t="shared" si="4"/>
        <v>Use the SHIPP Tool: https://hivtools.unaids.org/shipp/ . Go to the PSE F15-24 tab and select your country under column A. Then add the following to come to the population size estimate for the package: (1) PSE YWKP (add numbers in column K) + (2) PSE AGYW that have sex in moderate- and high-incidence districts (select moderate- and high-incidence districts and add numbers in columns I and J).</v>
      </c>
      <c r="E283" s="3" t="s">
        <v>244</v>
      </c>
      <c r="F283" s="3" t="s">
        <v>1458</v>
      </c>
      <c r="G283" s="3" t="s">
        <v>1455</v>
      </c>
    </row>
    <row r="284" spans="2:7" ht="90" x14ac:dyDescent="0.25">
      <c r="B284" s="1">
        <v>282</v>
      </c>
      <c r="C284" s="1"/>
      <c r="D284" s="2" t="str">
        <f t="shared" si="4"/>
        <v>Use the UNAIDS C-NET tool to complete this section. When using C-NET estimations, countries should note the assumptions used in C-NET to obtain the total number of male condoms needed for this key population and align with the assumptions and operational needs for the delivery of the prevention package. Find the UNAIDS C-NET tool here:</v>
      </c>
      <c r="E284" s="3" t="s">
        <v>1453</v>
      </c>
      <c r="F284" s="3" t="s">
        <v>1459</v>
      </c>
      <c r="G284" s="3" t="s">
        <v>1454</v>
      </c>
    </row>
    <row r="285" spans="2:7" ht="165" x14ac:dyDescent="0.25">
      <c r="B285" s="1">
        <v>283</v>
      </c>
      <c r="C285" s="1"/>
      <c r="D285" s="2" t="str">
        <f t="shared" si="4"/>
        <v>Use the SHIPP Tool. https://hivtools.unaids.org/shipp/ . More info is needed here: Go to the PSE F15-24 tab and select your country under column A. Then add the following to come to the PSE for PrEP:  (1) PSE YWKP (add numbers in column K) + (2) PSE AGYW with HIV-negative partners in high-incidence districts (select high-incidence districts and add numbers in column J). This estimation already excludes AGYW living with HIV.</v>
      </c>
      <c r="E285" s="3" t="s">
        <v>245</v>
      </c>
      <c r="F285" s="3" t="s">
        <v>1460</v>
      </c>
      <c r="G285" s="3" t="s">
        <v>1456</v>
      </c>
    </row>
    <row r="286" spans="2:7" ht="120" x14ac:dyDescent="0.25">
      <c r="B286" s="1">
        <v>284</v>
      </c>
      <c r="C286" s="1"/>
      <c r="D286" s="2" t="str">
        <f t="shared" si="4"/>
        <v>A proxy for this estimate can be the latest available estimated proportion of AGYW who consistently use condoms with non-regular partners (from the latest DHS). (Note that YWKP might have higher condom use, but since the population size estimate is small, we accept this error in order to keep it simple.)</v>
      </c>
      <c r="E286" s="3" t="s">
        <v>246</v>
      </c>
      <c r="F286" s="3" t="s">
        <v>474</v>
      </c>
      <c r="G286" s="3" t="s">
        <v>740</v>
      </c>
    </row>
    <row r="287" spans="2:7" ht="30" x14ac:dyDescent="0.25">
      <c r="B287" s="1">
        <v>285</v>
      </c>
      <c r="C287" s="1"/>
      <c r="D287" s="2" t="str">
        <f t="shared" si="4"/>
        <v>Corresponds to the estimated HIV-negative key population that is not using other prevention methods consistently.</v>
      </c>
      <c r="E287" s="3" t="s">
        <v>168</v>
      </c>
      <c r="F287" s="3" t="s">
        <v>467</v>
      </c>
      <c r="G287" s="3" t="s">
        <v>733</v>
      </c>
    </row>
    <row r="288" spans="2:7" ht="195" x14ac:dyDescent="0.25">
      <c r="B288" s="1">
        <v>286</v>
      </c>
      <c r="C288" s="1"/>
      <c r="D288" s="2" t="str">
        <f t="shared" si="4"/>
        <v>Applicants should specify in the comment box which other key and vulnerable populations are included. When multiple key and vulnerable populations without standard indicators are prioritized under this indicator, the data can be aggregated to complete the required fields, while disaggregated data can be provided in the comment box. If national estimates are available, countries may use them for the programmatic gap analysis. Population size estimates in key population-specific areas refers to areas where key population programs are expected to be available and prioritized within the National Strategic Plan. When targeted geographic areas are included, please specify in the comment box.</v>
      </c>
      <c r="E288" s="3" t="s">
        <v>229</v>
      </c>
      <c r="F288" s="3" t="s">
        <v>475</v>
      </c>
      <c r="G288" s="3" t="s">
        <v>741</v>
      </c>
    </row>
    <row r="289" spans="2:7" ht="150" x14ac:dyDescent="0.25">
      <c r="B289" s="1">
        <v>287</v>
      </c>
      <c r="C289" s="1"/>
      <c r="D289" s="2" t="str">
        <f t="shared" si="4"/>
        <v>Provide the latest available estimated HIV prevalence for this key population in baseline. Specify the year of availability of the estimate data source (i.e., IBBS, though it may differ from the year specified for the Baseline column). The latest available HIV prevalence provided by the Applicant will be automatically used for the estimation of the years in the implementation period. However, Applicants can overwrite the value for future years within the implementation period providing assumptions for the projected trend.</v>
      </c>
      <c r="E289" s="3" t="s">
        <v>231</v>
      </c>
      <c r="F289" s="3" t="s">
        <v>462</v>
      </c>
      <c r="G289" s="3" t="s">
        <v>728</v>
      </c>
    </row>
    <row r="290" spans="2:7" ht="120" x14ac:dyDescent="0.25">
      <c r="B290" s="1">
        <v>288</v>
      </c>
      <c r="C290" s="1"/>
      <c r="D290" s="2" t="str">
        <f t="shared" si="4"/>
        <v>Countries can use the latest available estimated proportion of the key population who consistently reported use of a condom at last sexual intercourse and sterile needles and syringes as a proxy for those who use other prevention methods than PrEP. Otherwise, please specify in the comments what other indicators were used as proxy. The proxy indicator is accepted for the estimation of the population that might benefit from PrEP.</v>
      </c>
      <c r="E290" s="3" t="s">
        <v>201</v>
      </c>
      <c r="F290" s="3" t="s">
        <v>471</v>
      </c>
      <c r="G290" s="3" t="s">
        <v>736</v>
      </c>
    </row>
    <row r="291" spans="2:7" ht="30" x14ac:dyDescent="0.25">
      <c r="B291" s="1">
        <v>289</v>
      </c>
      <c r="C291" s="1"/>
      <c r="D291" s="2" t="str">
        <f t="shared" si="4"/>
        <v>Corresponds to the estimated HIV-negative key population that is not using other prevention methods consistently.</v>
      </c>
      <c r="E291" s="3" t="s">
        <v>168</v>
      </c>
      <c r="F291" s="3" t="s">
        <v>467</v>
      </c>
      <c r="G291" s="3" t="s">
        <v>733</v>
      </c>
    </row>
    <row r="292" spans="2:7" ht="45" x14ac:dyDescent="0.25">
      <c r="B292" s="1">
        <v>290</v>
      </c>
      <c r="C292" s="1"/>
      <c r="D292" s="2" t="str">
        <f t="shared" si="4"/>
        <v>Follow Global Fund Indicator Guidance Sheet instructions for details about this indicator denominator.</v>
      </c>
      <c r="E292" s="3" t="s">
        <v>236</v>
      </c>
      <c r="F292" s="3" t="s">
        <v>476</v>
      </c>
      <c r="G292" s="3" t="s">
        <v>742</v>
      </c>
    </row>
    <row r="293" spans="2:7" ht="45" x14ac:dyDescent="0.25">
      <c r="B293" s="1">
        <v>291</v>
      </c>
      <c r="C293" s="1"/>
      <c r="D293" s="2" t="str">
        <f t="shared" si="4"/>
        <v>Follow Global Fund Indicator Guidance Sheet instructions for details about this indicator denominator.</v>
      </c>
      <c r="E293" s="3" t="s">
        <v>236</v>
      </c>
      <c r="F293" s="3" t="s">
        <v>476</v>
      </c>
      <c r="G293" s="3" t="s">
        <v>742</v>
      </c>
    </row>
    <row r="294" spans="2:7" ht="45" x14ac:dyDescent="0.25">
      <c r="B294" s="1">
        <v>292</v>
      </c>
      <c r="C294" s="1"/>
      <c r="D294" s="2" t="str">
        <f t="shared" si="4"/>
        <v>Follow Global Fund Indicator Guidance Sheet instructions for details about this indicator denominator.</v>
      </c>
      <c r="E294" s="3" t="s">
        <v>236</v>
      </c>
      <c r="F294" s="3" t="s">
        <v>476</v>
      </c>
      <c r="G294" s="3" t="s">
        <v>742</v>
      </c>
    </row>
    <row r="295" spans="2:7" ht="45" x14ac:dyDescent="0.25">
      <c r="B295" s="1">
        <v>293</v>
      </c>
      <c r="C295" s="1"/>
      <c r="D295" s="2" t="str">
        <f t="shared" si="4"/>
        <v>Follow Global Fund Indicator Guidance Sheet instructions for details about this indicator denominator.</v>
      </c>
      <c r="E295" s="3" t="s">
        <v>236</v>
      </c>
      <c r="F295" s="3" t="s">
        <v>476</v>
      </c>
      <c r="G295" s="3" t="s">
        <v>742</v>
      </c>
    </row>
    <row r="296" spans="2:7" ht="105" x14ac:dyDescent="0.25">
      <c r="B296" s="1">
        <v>294</v>
      </c>
      <c r="C296" s="1"/>
      <c r="D296" s="2" t="str">
        <f t="shared" si="4"/>
        <v xml:space="preserve">Follow Global Fund Indicator Guidance Sheet instructions for details about this indicator denominator. The CHAI advanced HIV disease quantification tool can be used to estimate the number of people living with HIV who are eligible for CD4 testing. Find the CD4 need calculator here: </v>
      </c>
      <c r="E296" s="3" t="s">
        <v>1462</v>
      </c>
      <c r="F296" s="3" t="s">
        <v>1463</v>
      </c>
      <c r="G296" s="3" t="s">
        <v>1464</v>
      </c>
    </row>
    <row r="297" spans="2:7" ht="150" x14ac:dyDescent="0.25">
      <c r="B297" s="1">
        <v>295</v>
      </c>
      <c r="C297" s="1"/>
      <c r="D297" s="2" t="str">
        <f t="shared" si="4"/>
        <v xml:space="preserve">Follow Global Fund Indicator Guidance Sheet instructions for details about this indicator denominator. People living with HIV who are identified with advanced HIV disease can include those newly enrolled and on treatment. The basic advanced HIV disease diagnostic package includes: CrAg testing and TB diagnostic test (urinary TB LAM +/- molecular test). Find the Advanced HIV Disease Commodity Calculator tool here: </v>
      </c>
      <c r="E297" s="3" t="s">
        <v>1465</v>
      </c>
      <c r="F297" s="3" t="s">
        <v>1466</v>
      </c>
      <c r="G297" s="3" t="s">
        <v>1467</v>
      </c>
    </row>
    <row r="298" spans="2:7" ht="45" x14ac:dyDescent="0.25">
      <c r="B298" s="1">
        <v>296</v>
      </c>
      <c r="C298" s="1"/>
      <c r="D298" s="2" t="str">
        <f t="shared" si="4"/>
        <v>Follow Global Fund Indicator Guidance Sheet instructions for details about this indicator denominator.</v>
      </c>
      <c r="E298" s="3" t="s">
        <v>236</v>
      </c>
      <c r="F298" s="3" t="s">
        <v>476</v>
      </c>
      <c r="G298" s="3" t="s">
        <v>742</v>
      </c>
    </row>
    <row r="299" spans="2:7" x14ac:dyDescent="0.25">
      <c r="B299" s="1">
        <v>297</v>
      </c>
      <c r="C299" s="1" t="s">
        <v>294</v>
      </c>
      <c r="D299" s="2" t="str">
        <f t="shared" si="4"/>
        <v>Summary of Programmatic Gaps</v>
      </c>
      <c r="E299" s="3" t="s">
        <v>247</v>
      </c>
      <c r="F299" s="3" t="s">
        <v>477</v>
      </c>
      <c r="G299" s="3" t="s">
        <v>682</v>
      </c>
    </row>
    <row r="300" spans="2:7" ht="45" x14ac:dyDescent="0.25">
      <c r="B300" s="1">
        <v>298</v>
      </c>
      <c r="C300" s="1"/>
      <c r="D300" s="2" t="str">
        <f t="shared" si="4"/>
        <v>*Prepopulated from Data Entry Tab 1. If the indicator is not selected, data entry is not required.</v>
      </c>
      <c r="E300" s="3" t="s">
        <v>248</v>
      </c>
      <c r="F300" s="3" t="s">
        <v>397</v>
      </c>
      <c r="G300" s="3" t="s">
        <v>617</v>
      </c>
    </row>
    <row r="301" spans="2:7" ht="60" x14ac:dyDescent="0.25">
      <c r="B301" s="1">
        <v>299</v>
      </c>
      <c r="C301" s="1"/>
      <c r="D301" s="2" t="str">
        <f t="shared" si="4"/>
        <v xml:space="preserve">**Gap to Global targets for HIV are estimated based on 2025 AIDS Targets and Global strategy for corresponding indicators of the priority modules, when applicable. URL: </v>
      </c>
      <c r="E301" s="3" t="s">
        <v>295</v>
      </c>
      <c r="F301" s="3" t="s">
        <v>478</v>
      </c>
      <c r="G301" s="3" t="s">
        <v>683</v>
      </c>
    </row>
    <row r="302" spans="2:7" x14ac:dyDescent="0.25">
      <c r="B302" s="1">
        <v>300</v>
      </c>
      <c r="C302" s="1"/>
      <c r="D302" s="2" t="str">
        <f t="shared" si="4"/>
        <v>Module</v>
      </c>
      <c r="E302" s="3" t="s">
        <v>147</v>
      </c>
      <c r="F302" s="3" t="s">
        <v>147</v>
      </c>
      <c r="G302" s="3" t="s">
        <v>618</v>
      </c>
    </row>
    <row r="303" spans="2:7" x14ac:dyDescent="0.25">
      <c r="B303" s="1">
        <v>301</v>
      </c>
      <c r="C303" s="1"/>
      <c r="D303" s="2" t="str">
        <f t="shared" si="4"/>
        <v>Population</v>
      </c>
      <c r="E303" s="3" t="s">
        <v>44</v>
      </c>
      <c r="F303" s="3" t="s">
        <v>44</v>
      </c>
      <c r="G303" s="3" t="s">
        <v>551</v>
      </c>
    </row>
    <row r="304" spans="2:7" x14ac:dyDescent="0.25">
      <c r="B304" s="1">
        <v>302</v>
      </c>
      <c r="C304" s="1"/>
      <c r="D304" s="2" t="str">
        <f t="shared" si="4"/>
        <v>Indicator code</v>
      </c>
      <c r="E304" s="3" t="s">
        <v>46</v>
      </c>
      <c r="F304" s="3" t="s">
        <v>334</v>
      </c>
      <c r="G304" s="3" t="s">
        <v>553</v>
      </c>
    </row>
    <row r="305" spans="2:7" x14ac:dyDescent="0.25">
      <c r="B305" s="1">
        <v>303</v>
      </c>
      <c r="C305" s="1"/>
      <c r="D305" s="2" t="str">
        <f t="shared" si="4"/>
        <v>Numerators (elementary indicators)</v>
      </c>
      <c r="E305" s="3" t="s">
        <v>47</v>
      </c>
      <c r="F305" s="3" t="s">
        <v>335</v>
      </c>
      <c r="G305" s="3" t="s">
        <v>554</v>
      </c>
    </row>
    <row r="306" spans="2:7" x14ac:dyDescent="0.25">
      <c r="B306" s="1">
        <v>304</v>
      </c>
      <c r="C306" s="1"/>
      <c r="D306" s="2" t="str">
        <f t="shared" si="4"/>
        <v>Indicator Selection*</v>
      </c>
      <c r="E306" s="3" t="s">
        <v>253</v>
      </c>
      <c r="F306" s="3" t="s">
        <v>333</v>
      </c>
      <c r="G306" s="3" t="s">
        <v>552</v>
      </c>
    </row>
    <row r="307" spans="2:7" x14ac:dyDescent="0.25">
      <c r="B307" s="1">
        <v>305</v>
      </c>
      <c r="C307" s="1"/>
      <c r="D307" s="2" t="str">
        <f t="shared" si="4"/>
        <v>Gap to country target</v>
      </c>
      <c r="E307" s="3" t="s">
        <v>249</v>
      </c>
      <c r="F307" s="3" t="s">
        <v>479</v>
      </c>
      <c r="G307" s="3" t="s">
        <v>684</v>
      </c>
    </row>
    <row r="308" spans="2:7" x14ac:dyDescent="0.25">
      <c r="B308" s="1">
        <v>306</v>
      </c>
      <c r="C308" s="1"/>
      <c r="D308" s="2" t="str">
        <f t="shared" si="4"/>
        <v>Absolute gap</v>
      </c>
      <c r="E308" s="3" t="s">
        <v>251</v>
      </c>
      <c r="F308" s="3" t="s">
        <v>480</v>
      </c>
      <c r="G308" s="3" t="s">
        <v>685</v>
      </c>
    </row>
    <row r="309" spans="2:7" x14ac:dyDescent="0.25">
      <c r="B309" s="1">
        <v>307</v>
      </c>
      <c r="C309" s="1"/>
      <c r="D309" s="2" t="str">
        <f t="shared" si="4"/>
        <v>Gap in %</v>
      </c>
      <c r="E309" s="3" t="s">
        <v>252</v>
      </c>
      <c r="F309" s="3" t="s">
        <v>481</v>
      </c>
      <c r="G309" s="3" t="s">
        <v>686</v>
      </c>
    </row>
    <row r="310" spans="2:7" x14ac:dyDescent="0.25">
      <c r="B310" s="1">
        <v>308</v>
      </c>
      <c r="C310" s="1"/>
      <c r="D310" s="2" t="str">
        <f t="shared" si="4"/>
        <v>Gap to global target**</v>
      </c>
      <c r="E310" s="3" t="s">
        <v>250</v>
      </c>
      <c r="F310" s="3" t="s">
        <v>482</v>
      </c>
      <c r="G310" s="3" t="s">
        <v>687</v>
      </c>
    </row>
    <row r="311" spans="2:7" x14ac:dyDescent="0.25">
      <c r="B311" s="1">
        <v>309</v>
      </c>
      <c r="C311" s="1"/>
      <c r="D311" s="2" t="str">
        <f t="shared" si="4"/>
        <v>HIV prevention</v>
      </c>
      <c r="E311" s="3" t="s">
        <v>56</v>
      </c>
      <c r="F311" s="3" t="s">
        <v>344</v>
      </c>
      <c r="G311" s="3" t="s">
        <v>563</v>
      </c>
    </row>
    <row r="312" spans="2:7" x14ac:dyDescent="0.25">
      <c r="B312" s="1">
        <v>310</v>
      </c>
      <c r="C312" s="1"/>
      <c r="D312" s="2" t="str">
        <f t="shared" si="4"/>
        <v>Differentiated HIV testing services</v>
      </c>
      <c r="E312" s="3" t="s">
        <v>57</v>
      </c>
      <c r="F312" s="3" t="s">
        <v>345</v>
      </c>
      <c r="G312" s="3" t="s">
        <v>564</v>
      </c>
    </row>
    <row r="313" spans="2:7" x14ac:dyDescent="0.25">
      <c r="B313" s="1">
        <v>311</v>
      </c>
      <c r="C313" s="1"/>
      <c r="D313" s="2" t="str">
        <f t="shared" si="4"/>
        <v>Treatment, care and support</v>
      </c>
      <c r="E313" s="3" t="s">
        <v>234</v>
      </c>
      <c r="F313" s="3" t="s">
        <v>346</v>
      </c>
      <c r="G313" s="3" t="s">
        <v>565</v>
      </c>
    </row>
    <row r="314" spans="2:7" x14ac:dyDescent="0.25">
      <c r="B314" s="1">
        <v>312</v>
      </c>
      <c r="C314" s="1"/>
      <c r="D314" s="2" t="str">
        <f t="shared" si="4"/>
        <v>TB/HIV</v>
      </c>
      <c r="E314" s="3" t="s">
        <v>59</v>
      </c>
      <c r="F314" s="3" t="s">
        <v>347</v>
      </c>
      <c r="G314" s="3" t="s">
        <v>566</v>
      </c>
    </row>
    <row r="315" spans="2:7" x14ac:dyDescent="0.25">
      <c r="B315" s="1">
        <v>313</v>
      </c>
      <c r="C315" s="1"/>
      <c r="D315" s="2" t="str">
        <f t="shared" si="4"/>
        <v>Men who have sex with men</v>
      </c>
      <c r="E315" s="3" t="s">
        <v>69</v>
      </c>
      <c r="F315" s="3" t="s">
        <v>352</v>
      </c>
      <c r="G315" s="3" t="s">
        <v>571</v>
      </c>
    </row>
    <row r="316" spans="2:7" x14ac:dyDescent="0.25">
      <c r="B316" s="1">
        <v>314</v>
      </c>
      <c r="C316" s="1"/>
      <c r="D316" s="2" t="str">
        <f t="shared" si="4"/>
        <v>Trans and gender-diverse people</v>
      </c>
      <c r="E316" s="3" t="s">
        <v>76</v>
      </c>
      <c r="F316" s="3" t="s">
        <v>353</v>
      </c>
      <c r="G316" s="3" t="s">
        <v>572</v>
      </c>
    </row>
    <row r="317" spans="2:7" x14ac:dyDescent="0.25">
      <c r="B317" s="1">
        <v>315</v>
      </c>
      <c r="C317" s="1"/>
      <c r="D317" s="2" t="str">
        <f t="shared" si="4"/>
        <v>Sex workers</v>
      </c>
      <c r="E317" s="3" t="s">
        <v>82</v>
      </c>
      <c r="F317" s="3" t="s">
        <v>354</v>
      </c>
      <c r="G317" s="3" t="s">
        <v>573</v>
      </c>
    </row>
    <row r="318" spans="2:7" x14ac:dyDescent="0.25">
      <c r="B318" s="1">
        <v>316</v>
      </c>
      <c r="C318" s="1"/>
      <c r="D318" s="2" t="str">
        <f t="shared" si="4"/>
        <v>People who inject drugs</v>
      </c>
      <c r="E318" s="3" t="s">
        <v>88</v>
      </c>
      <c r="F318" s="3" t="s">
        <v>355</v>
      </c>
      <c r="G318" s="3" t="s">
        <v>574</v>
      </c>
    </row>
    <row r="319" spans="2:7" x14ac:dyDescent="0.25">
      <c r="B319" s="1">
        <v>317</v>
      </c>
      <c r="C319" s="1"/>
      <c r="D319" s="2" t="str">
        <f t="shared" si="4"/>
        <v>People in prisons</v>
      </c>
      <c r="E319" s="3" t="s">
        <v>94</v>
      </c>
      <c r="F319" s="3" t="s">
        <v>356</v>
      </c>
      <c r="G319" s="3" t="s">
        <v>575</v>
      </c>
    </row>
    <row r="320" spans="2:7" x14ac:dyDescent="0.25">
      <c r="B320" s="1">
        <v>318</v>
      </c>
      <c r="C320" s="1"/>
      <c r="D320" s="2" t="str">
        <f t="shared" si="4"/>
        <v>Other vulnerable populations</v>
      </c>
      <c r="E320" s="3" t="s">
        <v>98</v>
      </c>
      <c r="F320" s="3" t="s">
        <v>357</v>
      </c>
      <c r="G320" s="3" t="s">
        <v>576</v>
      </c>
    </row>
    <row r="321" spans="2:7" x14ac:dyDescent="0.25">
      <c r="B321" s="1">
        <v>319</v>
      </c>
      <c r="C321" s="1"/>
      <c r="D321" s="2" t="str">
        <f t="shared" si="4"/>
        <v>Adolescent girls and young women</v>
      </c>
      <c r="E321" s="3" t="s">
        <v>102</v>
      </c>
      <c r="F321" s="3" t="s">
        <v>358</v>
      </c>
      <c r="G321" s="3" t="s">
        <v>577</v>
      </c>
    </row>
    <row r="322" spans="2:7" x14ac:dyDescent="0.25">
      <c r="B322" s="1">
        <v>320</v>
      </c>
      <c r="C322" s="1"/>
      <c r="D322" s="2" t="str">
        <f t="shared" si="4"/>
        <v>Key populations (PrEP)</v>
      </c>
      <c r="E322" s="3" t="s">
        <v>108</v>
      </c>
      <c r="F322" s="3" t="s">
        <v>359</v>
      </c>
      <c r="G322" s="3" t="s">
        <v>578</v>
      </c>
    </row>
    <row r="323" spans="2:7" x14ac:dyDescent="0.25">
      <c r="B323" s="1">
        <v>321</v>
      </c>
      <c r="C323" s="1"/>
      <c r="D323" s="2" t="str">
        <f t="shared" si="4"/>
        <v>Men who have sex with men</v>
      </c>
      <c r="E323" s="3" t="s">
        <v>69</v>
      </c>
      <c r="F323" s="3" t="s">
        <v>352</v>
      </c>
      <c r="G323" s="3" t="s">
        <v>571</v>
      </c>
    </row>
    <row r="324" spans="2:7" x14ac:dyDescent="0.25">
      <c r="B324" s="1">
        <v>322</v>
      </c>
      <c r="C324" s="1"/>
      <c r="D324" s="2" t="str">
        <f t="shared" si="4"/>
        <v>Trans and gender-diverse people</v>
      </c>
      <c r="E324" s="3" t="s">
        <v>76</v>
      </c>
      <c r="F324" s="3" t="s">
        <v>353</v>
      </c>
      <c r="G324" s="3" t="s">
        <v>572</v>
      </c>
    </row>
    <row r="325" spans="2:7" x14ac:dyDescent="0.25">
      <c r="B325" s="1">
        <v>323</v>
      </c>
      <c r="C325" s="1"/>
      <c r="D325" s="2" t="str">
        <f t="shared" si="4"/>
        <v>Sex workers</v>
      </c>
      <c r="E325" s="3" t="s">
        <v>82</v>
      </c>
      <c r="F325" s="3" t="s">
        <v>354</v>
      </c>
      <c r="G325" s="3" t="s">
        <v>573</v>
      </c>
    </row>
    <row r="326" spans="2:7" x14ac:dyDescent="0.25">
      <c r="B326" s="1">
        <v>324</v>
      </c>
      <c r="C326" s="1"/>
      <c r="D326" s="2" t="str">
        <f t="shared" ref="D326:D389" si="5">IFERROR(IF(Language = "English", IF(E326="", "", E326),
IF(Language = "Francais", IF(F326="", "", F326),
IF(Language = "Español", IF(G326="", "", G326), IF(E326="", "", E326)))), "")</f>
        <v>People who inject drugs</v>
      </c>
      <c r="E326" s="3" t="s">
        <v>88</v>
      </c>
      <c r="F326" s="3" t="s">
        <v>355</v>
      </c>
      <c r="G326" s="3" t="s">
        <v>574</v>
      </c>
    </row>
    <row r="327" spans="2:7" x14ac:dyDescent="0.25">
      <c r="B327" s="1">
        <v>325</v>
      </c>
      <c r="C327" s="1"/>
      <c r="D327" s="2" t="str">
        <f t="shared" si="5"/>
        <v>People in prisons</v>
      </c>
      <c r="E327" s="3" t="s">
        <v>94</v>
      </c>
      <c r="F327" s="3" t="s">
        <v>356</v>
      </c>
      <c r="G327" s="3" t="s">
        <v>575</v>
      </c>
    </row>
    <row r="328" spans="2:7" x14ac:dyDescent="0.25">
      <c r="B328" s="1">
        <v>326</v>
      </c>
      <c r="C328" s="1"/>
      <c r="D328" s="2" t="str">
        <f t="shared" si="5"/>
        <v>Other vulnerable populations</v>
      </c>
      <c r="E328" s="3" t="s">
        <v>98</v>
      </c>
      <c r="F328" s="3" t="s">
        <v>357</v>
      </c>
      <c r="G328" s="3" t="s">
        <v>576</v>
      </c>
    </row>
    <row r="329" spans="2:7" x14ac:dyDescent="0.25">
      <c r="B329" s="1">
        <v>327</v>
      </c>
      <c r="C329" s="1"/>
      <c r="D329" s="2" t="str">
        <f t="shared" si="5"/>
        <v>Adolescent girls and young women</v>
      </c>
      <c r="E329" s="3" t="s">
        <v>102</v>
      </c>
      <c r="F329" s="3" t="s">
        <v>358</v>
      </c>
      <c r="G329" s="3" t="s">
        <v>577</v>
      </c>
    </row>
    <row r="330" spans="2:7" x14ac:dyDescent="0.25">
      <c r="B330" s="1">
        <v>328</v>
      </c>
      <c r="C330" s="1"/>
      <c r="D330" s="2" t="str">
        <f t="shared" si="5"/>
        <v>People living with HIV</v>
      </c>
      <c r="E330" s="3" t="s">
        <v>126</v>
      </c>
      <c r="F330" s="3" t="s">
        <v>360</v>
      </c>
      <c r="G330" s="3" t="s">
        <v>579</v>
      </c>
    </row>
    <row r="331" spans="2:7" ht="30" x14ac:dyDescent="0.25">
      <c r="B331" s="1">
        <v>329</v>
      </c>
      <c r="C331" s="1"/>
      <c r="D331" s="2" t="str">
        <f t="shared" si="5"/>
        <v>Number of men who have sex with men who have received a defined package of HIV prevention services</v>
      </c>
      <c r="E331" s="3" t="s">
        <v>71</v>
      </c>
      <c r="F331" s="3" t="s">
        <v>361</v>
      </c>
      <c r="G331" s="3" t="s">
        <v>580</v>
      </c>
    </row>
    <row r="332" spans="2:7" ht="45" x14ac:dyDescent="0.25">
      <c r="B332" s="1">
        <v>330</v>
      </c>
      <c r="C332" s="1"/>
      <c r="D332" s="2" t="str">
        <f t="shared" si="5"/>
        <v>Number of MSM who received any PrEP product at least once during the reporting period</v>
      </c>
      <c r="E332" s="3" t="s">
        <v>73</v>
      </c>
      <c r="F332" s="3" t="s">
        <v>362</v>
      </c>
      <c r="G332" s="3" t="s">
        <v>581</v>
      </c>
    </row>
    <row r="333" spans="2:7" ht="30" x14ac:dyDescent="0.25">
      <c r="B333" s="1">
        <v>331</v>
      </c>
      <c r="C333" s="1"/>
      <c r="D333" s="2" t="str">
        <f t="shared" si="5"/>
        <v>Male condoms for MSM</v>
      </c>
      <c r="E333" s="3" t="s">
        <v>254</v>
      </c>
      <c r="F333" s="3" t="s">
        <v>483</v>
      </c>
      <c r="G333" s="3" t="s">
        <v>688</v>
      </c>
    </row>
    <row r="334" spans="2:7" ht="30" x14ac:dyDescent="0.25">
      <c r="B334" s="1">
        <v>332</v>
      </c>
      <c r="C334" s="1"/>
      <c r="D334" s="2" t="str">
        <f t="shared" si="5"/>
        <v>Number of trans and gender-diverse people who have received a defined package of HIV prevention services</v>
      </c>
      <c r="E334" s="3" t="s">
        <v>78</v>
      </c>
      <c r="F334" s="3" t="s">
        <v>364</v>
      </c>
      <c r="G334" s="3" t="s">
        <v>583</v>
      </c>
    </row>
    <row r="335" spans="2:7" ht="45" x14ac:dyDescent="0.25">
      <c r="B335" s="1">
        <v>333</v>
      </c>
      <c r="C335" s="1"/>
      <c r="D335" s="2" t="str">
        <f t="shared" si="5"/>
        <v>Number of trans and gender-diverse people who received any PrEP product at least once during the reporting period</v>
      </c>
      <c r="E335" s="3" t="s">
        <v>255</v>
      </c>
      <c r="F335" s="3" t="s">
        <v>365</v>
      </c>
      <c r="G335" s="3" t="s">
        <v>584</v>
      </c>
    </row>
    <row r="336" spans="2:7" ht="30" x14ac:dyDescent="0.25">
      <c r="B336" s="1">
        <v>334</v>
      </c>
      <c r="C336" s="1"/>
      <c r="D336" s="2" t="str">
        <f t="shared" si="5"/>
        <v>Male condoms for trans and gender-diverse people</v>
      </c>
      <c r="E336" s="3" t="s">
        <v>256</v>
      </c>
      <c r="F336" s="3" t="s">
        <v>484</v>
      </c>
      <c r="G336" s="3" t="s">
        <v>689</v>
      </c>
    </row>
    <row r="337" spans="2:7" ht="30" x14ac:dyDescent="0.25">
      <c r="B337" s="1">
        <v>335</v>
      </c>
      <c r="C337" s="1"/>
      <c r="D337" s="2" t="str">
        <f t="shared" si="5"/>
        <v>Number of sex workers who have received a defined package of HIV prevention services</v>
      </c>
      <c r="E337" s="3" t="s">
        <v>84</v>
      </c>
      <c r="F337" s="3" t="s">
        <v>367</v>
      </c>
      <c r="G337" s="3" t="s">
        <v>586</v>
      </c>
    </row>
    <row r="338" spans="2:7" ht="45" x14ac:dyDescent="0.25">
      <c r="B338" s="1">
        <v>336</v>
      </c>
      <c r="C338" s="1"/>
      <c r="D338" s="2" t="str">
        <f t="shared" si="5"/>
        <v>Number of SW who received any PrEP product at least once during the reporting period</v>
      </c>
      <c r="E338" s="3" t="s">
        <v>86</v>
      </c>
      <c r="F338" s="3" t="s">
        <v>368</v>
      </c>
      <c r="G338" s="3" t="s">
        <v>587</v>
      </c>
    </row>
    <row r="339" spans="2:7" x14ac:dyDescent="0.25">
      <c r="B339" s="1">
        <v>337</v>
      </c>
      <c r="C339" s="1"/>
      <c r="D339" s="2" t="str">
        <f t="shared" si="5"/>
        <v>Male condoms for SW</v>
      </c>
      <c r="E339" s="3" t="s">
        <v>257</v>
      </c>
      <c r="F339" s="3" t="s">
        <v>485</v>
      </c>
      <c r="G339" s="3" t="s">
        <v>690</v>
      </c>
    </row>
    <row r="340" spans="2:7" ht="30" x14ac:dyDescent="0.25">
      <c r="B340" s="1">
        <v>338</v>
      </c>
      <c r="C340" s="1"/>
      <c r="D340" s="2" t="str">
        <f t="shared" si="5"/>
        <v>Number of people who inject drugs who have received a defined package of HIV prevention services</v>
      </c>
      <c r="E340" s="3" t="s">
        <v>90</v>
      </c>
      <c r="F340" s="3" t="s">
        <v>370</v>
      </c>
      <c r="G340" s="3" t="s">
        <v>589</v>
      </c>
    </row>
    <row r="341" spans="2:7" ht="45" x14ac:dyDescent="0.25">
      <c r="B341" s="1">
        <v>339</v>
      </c>
      <c r="C341" s="1"/>
      <c r="D341" s="2" t="str">
        <f t="shared" si="5"/>
        <v>Number of PWID who received any PrEP product at least once during the reporting period</v>
      </c>
      <c r="E341" s="3" t="s">
        <v>92</v>
      </c>
      <c r="F341" s="3" t="s">
        <v>371</v>
      </c>
      <c r="G341" s="3" t="s">
        <v>590</v>
      </c>
    </row>
    <row r="342" spans="2:7" ht="30" x14ac:dyDescent="0.25">
      <c r="B342" s="1">
        <v>340</v>
      </c>
      <c r="C342" s="1"/>
      <c r="D342" s="2" t="str">
        <f t="shared" si="5"/>
        <v>Male condoms for PWID</v>
      </c>
      <c r="E342" s="3" t="s">
        <v>258</v>
      </c>
      <c r="F342" s="3" t="s">
        <v>486</v>
      </c>
      <c r="G342" s="3" t="s">
        <v>691</v>
      </c>
    </row>
    <row r="343" spans="2:7" ht="30" x14ac:dyDescent="0.25">
      <c r="B343" s="1">
        <v>341</v>
      </c>
      <c r="C343" s="1"/>
      <c r="D343" s="2" t="str">
        <f t="shared" si="5"/>
        <v>Number of people in prisons who have received a defined package of HIV prevention services</v>
      </c>
      <c r="E343" s="3" t="s">
        <v>96</v>
      </c>
      <c r="F343" s="3" t="s">
        <v>373</v>
      </c>
      <c r="G343" s="3" t="s">
        <v>592</v>
      </c>
    </row>
    <row r="344" spans="2:7" x14ac:dyDescent="0.25">
      <c r="B344" s="1">
        <v>342</v>
      </c>
      <c r="C344" s="1"/>
      <c r="D344" s="2" t="str">
        <f t="shared" si="5"/>
        <v>Male condoms for PIP</v>
      </c>
      <c r="E344" s="3" t="s">
        <v>259</v>
      </c>
      <c r="F344" s="3" t="s">
        <v>487</v>
      </c>
      <c r="G344" s="3" t="s">
        <v>692</v>
      </c>
    </row>
    <row r="345" spans="2:7" ht="30" x14ac:dyDescent="0.25">
      <c r="B345" s="1">
        <v>343</v>
      </c>
      <c r="C345" s="1"/>
      <c r="D345" s="2" t="str">
        <f t="shared" si="5"/>
        <v>Number of other vulnerable populations who have received a defined package of HIV prevention services</v>
      </c>
      <c r="E345" s="3" t="s">
        <v>100</v>
      </c>
      <c r="F345" s="3" t="s">
        <v>375</v>
      </c>
      <c r="G345" s="3" t="s">
        <v>594</v>
      </c>
    </row>
    <row r="346" spans="2:7" x14ac:dyDescent="0.25">
      <c r="B346" s="1">
        <v>344</v>
      </c>
      <c r="C346" s="1"/>
      <c r="D346" s="2" t="str">
        <f t="shared" si="5"/>
        <v>Male condoms for OVP</v>
      </c>
      <c r="E346" s="3" t="s">
        <v>260</v>
      </c>
      <c r="F346" s="3" t="s">
        <v>488</v>
      </c>
      <c r="G346" s="3" t="s">
        <v>693</v>
      </c>
    </row>
    <row r="347" spans="2:7" ht="45" x14ac:dyDescent="0.25">
      <c r="B347" s="1">
        <v>345</v>
      </c>
      <c r="C347" s="1"/>
      <c r="D347" s="2" t="str">
        <f t="shared" si="5"/>
        <v>Number of high-risk AGYW who have received a defined package of HIV prevention services</v>
      </c>
      <c r="E347" s="3" t="s">
        <v>104</v>
      </c>
      <c r="F347" s="3" t="s">
        <v>377</v>
      </c>
      <c r="G347" s="3" t="s">
        <v>596</v>
      </c>
    </row>
    <row r="348" spans="2:7" ht="45" x14ac:dyDescent="0.25">
      <c r="B348" s="1">
        <v>346</v>
      </c>
      <c r="C348" s="1"/>
      <c r="D348" s="2" t="str">
        <f t="shared" si="5"/>
        <v>Number of high-risk AGYW who received any PrEP product at least once during the reporting period</v>
      </c>
      <c r="E348" s="3" t="s">
        <v>106</v>
      </c>
      <c r="F348" s="3" t="s">
        <v>378</v>
      </c>
      <c r="G348" s="3" t="s">
        <v>597</v>
      </c>
    </row>
    <row r="349" spans="2:7" ht="30" x14ac:dyDescent="0.25">
      <c r="B349" s="1">
        <v>347</v>
      </c>
      <c r="C349" s="1"/>
      <c r="D349" s="2" t="str">
        <f t="shared" si="5"/>
        <v>Male condoms for high-risk AGYW</v>
      </c>
      <c r="E349" s="3" t="s">
        <v>261</v>
      </c>
      <c r="F349" s="3" t="s">
        <v>489</v>
      </c>
      <c r="G349" s="3" t="s">
        <v>694</v>
      </c>
    </row>
    <row r="350" spans="2:7" ht="30" x14ac:dyDescent="0.25">
      <c r="B350" s="1">
        <v>348</v>
      </c>
      <c r="C350" s="1"/>
      <c r="D350" s="2" t="str">
        <f t="shared" si="5"/>
        <v>Number of people who received any PrEP product at least once during the reporting period</v>
      </c>
      <c r="E350" s="3" t="s">
        <v>110</v>
      </c>
      <c r="F350" s="3" t="s">
        <v>380</v>
      </c>
      <c r="G350" s="3" t="s">
        <v>599</v>
      </c>
    </row>
    <row r="351" spans="2:7" ht="45" x14ac:dyDescent="0.25">
      <c r="B351" s="1">
        <v>349</v>
      </c>
      <c r="C351" s="1"/>
      <c r="D351" s="2" t="str">
        <f t="shared" si="5"/>
        <v>Number of men who have sex with men who have received an HIV test during the reporting period</v>
      </c>
      <c r="E351" s="3" t="s">
        <v>113</v>
      </c>
      <c r="F351" s="3" t="s">
        <v>381</v>
      </c>
      <c r="G351" s="3" t="s">
        <v>600</v>
      </c>
    </row>
    <row r="352" spans="2:7" ht="45" x14ac:dyDescent="0.25">
      <c r="B352" s="1">
        <v>350</v>
      </c>
      <c r="C352" s="1"/>
      <c r="D352" s="2" t="str">
        <f t="shared" si="5"/>
        <v>Number of trans and gender-diverse people who have received an HIV test during the reporting period</v>
      </c>
      <c r="E352" s="3" t="s">
        <v>115</v>
      </c>
      <c r="F352" s="3" t="s">
        <v>382</v>
      </c>
      <c r="G352" s="3" t="s">
        <v>601</v>
      </c>
    </row>
    <row r="353" spans="2:7" ht="30" x14ac:dyDescent="0.25">
      <c r="B353" s="1">
        <v>351</v>
      </c>
      <c r="C353" s="1"/>
      <c r="D353" s="2" t="str">
        <f t="shared" si="5"/>
        <v>Number of sex workers who have received an HIV test during the reporting period</v>
      </c>
      <c r="E353" s="3" t="s">
        <v>117</v>
      </c>
      <c r="F353" s="3" t="s">
        <v>383</v>
      </c>
      <c r="G353" s="3" t="s">
        <v>602</v>
      </c>
    </row>
    <row r="354" spans="2:7" ht="45" x14ac:dyDescent="0.25">
      <c r="B354" s="1">
        <v>352</v>
      </c>
      <c r="C354" s="1"/>
      <c r="D354" s="2" t="str">
        <f t="shared" si="5"/>
        <v>Number of people who inject drugs who have received an HIV test during the reporting period</v>
      </c>
      <c r="E354" s="3" t="s">
        <v>262</v>
      </c>
      <c r="F354" s="3" t="s">
        <v>384</v>
      </c>
      <c r="G354" s="3" t="s">
        <v>603</v>
      </c>
    </row>
    <row r="355" spans="2:7" ht="30" x14ac:dyDescent="0.25">
      <c r="B355" s="1">
        <v>353</v>
      </c>
      <c r="C355" s="1"/>
      <c r="D355" s="2" t="str">
        <f t="shared" si="5"/>
        <v>Number of people in prisons who have received an HIV test during the reporting period</v>
      </c>
      <c r="E355" s="3" t="s">
        <v>120</v>
      </c>
      <c r="F355" s="3" t="s">
        <v>385</v>
      </c>
      <c r="G355" s="3" t="s">
        <v>604</v>
      </c>
    </row>
    <row r="356" spans="2:7" ht="30" x14ac:dyDescent="0.25">
      <c r="B356" s="1">
        <v>354</v>
      </c>
      <c r="C356" s="1"/>
      <c r="D356" s="2" t="str">
        <f t="shared" si="5"/>
        <v>Number of other vulnerable populations who have received an HIV test during the reporting period</v>
      </c>
      <c r="E356" s="3" t="s">
        <v>122</v>
      </c>
      <c r="F356" s="3" t="s">
        <v>386</v>
      </c>
      <c r="G356" s="3" t="s">
        <v>605</v>
      </c>
    </row>
    <row r="357" spans="2:7" ht="45" x14ac:dyDescent="0.25">
      <c r="B357" s="1">
        <v>355</v>
      </c>
      <c r="C357" s="1"/>
      <c r="D357" s="2" t="str">
        <f t="shared" si="5"/>
        <v>Number of high-risk AGYW who have received an HIV test during the reporting period</v>
      </c>
      <c r="E357" s="3" t="s">
        <v>263</v>
      </c>
      <c r="F357" s="3" t="s">
        <v>490</v>
      </c>
      <c r="G357" s="3" t="s">
        <v>695</v>
      </c>
    </row>
    <row r="358" spans="2:7" ht="30" x14ac:dyDescent="0.25">
      <c r="B358" s="1">
        <v>356</v>
      </c>
      <c r="C358" s="1"/>
      <c r="D358" s="2" t="str">
        <f t="shared" si="5"/>
        <v>Number of adults (15 and above) on ART at the end of the reporting period</v>
      </c>
      <c r="E358" s="3" t="s">
        <v>128</v>
      </c>
      <c r="F358" s="3" t="s">
        <v>388</v>
      </c>
      <c r="G358" s="3" t="s">
        <v>607</v>
      </c>
    </row>
    <row r="359" spans="2:7" ht="30" x14ac:dyDescent="0.25">
      <c r="B359" s="1">
        <v>357</v>
      </c>
      <c r="C359" s="1"/>
      <c r="D359" s="2" t="str">
        <f t="shared" si="5"/>
        <v>Number of children (under 15) on ART at the end of the reporting period</v>
      </c>
      <c r="E359" s="3" t="s">
        <v>130</v>
      </c>
      <c r="F359" s="3" t="s">
        <v>389</v>
      </c>
      <c r="G359" s="3" t="s">
        <v>608</v>
      </c>
    </row>
    <row r="360" spans="2:7" ht="45" x14ac:dyDescent="0.25">
      <c r="B360" s="1">
        <v>358</v>
      </c>
      <c r="C360" s="1"/>
      <c r="D360" s="2" t="str">
        <f t="shared" si="5"/>
        <v xml:space="preserve">Total number of people (adults and children) living with HIV on ART at the end of the reporting period) </v>
      </c>
      <c r="E360" s="3" t="s">
        <v>132</v>
      </c>
      <c r="F360" s="3" t="s">
        <v>390</v>
      </c>
      <c r="G360" s="3" t="s">
        <v>609</v>
      </c>
    </row>
    <row r="361" spans="2:7" ht="30" x14ac:dyDescent="0.25">
      <c r="B361" s="1">
        <v>359</v>
      </c>
      <c r="C361" s="1"/>
      <c r="D361" s="2" t="str">
        <f t="shared" si="5"/>
        <v>Number of HIV-positive pregnant women on ART at the end of the period</v>
      </c>
      <c r="E361" s="3" t="s">
        <v>134</v>
      </c>
      <c r="F361" s="3" t="s">
        <v>391</v>
      </c>
      <c r="G361" s="3" t="s">
        <v>610</v>
      </c>
    </row>
    <row r="362" spans="2:7" ht="60" x14ac:dyDescent="0.25">
      <c r="B362" s="1">
        <v>360</v>
      </c>
      <c r="C362" s="1"/>
      <c r="D362" s="2" t="str">
        <f t="shared" si="5"/>
        <v>Number of people living with HIV who received CD4 testing at HIV diagnosis, re-initiation of treatment or after treatment failure during the reporting period</v>
      </c>
      <c r="E362" s="377" t="s">
        <v>1481</v>
      </c>
      <c r="F362" s="3" t="s">
        <v>1476</v>
      </c>
      <c r="G362" s="3" t="s">
        <v>1477</v>
      </c>
    </row>
    <row r="363" spans="2:7" ht="75" x14ac:dyDescent="0.25">
      <c r="B363" s="1">
        <v>361</v>
      </c>
      <c r="C363" s="1"/>
      <c r="D363" s="2" t="str">
        <f t="shared" si="5"/>
        <v>Number of people with AHD who receive the relevant diagnostic test (CrAg testing and Urinary TB LAM and/or TB molecular test) during the reporting period</v>
      </c>
      <c r="E363" s="3" t="s">
        <v>137</v>
      </c>
      <c r="F363" s="3" t="s">
        <v>392</v>
      </c>
      <c r="G363" s="3" t="s">
        <v>611</v>
      </c>
    </row>
    <row r="364" spans="2:7" ht="60" x14ac:dyDescent="0.25">
      <c r="B364" s="1">
        <v>362</v>
      </c>
      <c r="C364" s="1"/>
      <c r="D364" s="2" t="str">
        <f>IFERROR(IF(Language = "English", IF(E364="", "", E364),
IF(Language = "Francais", IF(F364="", "", F364),
IF(Language = "Español", IF(G364="", "", G364), IF(E364="", "", E364)))), "")</f>
        <v>Number of people newly enrolled on antiretroviral therapy during the reporting period who also started TB preventive treatment during the reporting period</v>
      </c>
      <c r="E364" s="3" t="s">
        <v>140</v>
      </c>
      <c r="F364" s="3" t="s">
        <v>393</v>
      </c>
      <c r="G364" s="3" t="s">
        <v>612</v>
      </c>
    </row>
    <row r="365" spans="2:7" ht="30" x14ac:dyDescent="0.25">
      <c r="B365" s="1">
        <v>363</v>
      </c>
      <c r="C365" s="1" t="s">
        <v>297</v>
      </c>
      <c r="D365" s="2" t="str">
        <f>IFERROR(IF(Language = "English", IF(E365="", "", E365),
IF(Language = "Francais", IF(F365="", "", F365),
IF(Language = "Español", IF(G365="", "", G365), IF(E365="", "", E365)))), "")</f>
        <v xml:space="preserve">Summary of covered country targets and contributions by all sources </v>
      </c>
      <c r="E365" s="3" t="s">
        <v>264</v>
      </c>
      <c r="F365" s="3" t="s">
        <v>491</v>
      </c>
      <c r="G365" s="3" t="s">
        <v>696</v>
      </c>
    </row>
    <row r="366" spans="2:7" ht="45" x14ac:dyDescent="0.25">
      <c r="B366" s="1">
        <v>364</v>
      </c>
      <c r="C366" s="1"/>
      <c r="D366" s="2" t="str">
        <f t="shared" si="5"/>
        <v>*Prepopulated from Data Entry tab 1. If the indicator is not selected, data entry is not required.</v>
      </c>
      <c r="E366" s="3" t="s">
        <v>265</v>
      </c>
      <c r="F366" s="3" t="s">
        <v>397</v>
      </c>
      <c r="G366" s="3" t="s">
        <v>617</v>
      </c>
    </row>
    <row r="367" spans="2:7" x14ac:dyDescent="0.25">
      <c r="B367" s="1">
        <v>365</v>
      </c>
      <c r="C367" s="1"/>
      <c r="D367" s="2" t="str">
        <f t="shared" si="5"/>
        <v>Module</v>
      </c>
      <c r="E367" s="3" t="s">
        <v>147</v>
      </c>
      <c r="F367" s="3" t="s">
        <v>147</v>
      </c>
      <c r="G367" s="3" t="s">
        <v>618</v>
      </c>
    </row>
    <row r="368" spans="2:7" x14ac:dyDescent="0.25">
      <c r="B368" s="1">
        <v>366</v>
      </c>
      <c r="C368" s="1"/>
      <c r="D368" s="2" t="str">
        <f t="shared" si="5"/>
        <v>Population</v>
      </c>
      <c r="E368" s="3" t="s">
        <v>44</v>
      </c>
      <c r="F368" s="3" t="s">
        <v>44</v>
      </c>
      <c r="G368" s="3" t="s">
        <v>551</v>
      </c>
    </row>
    <row r="369" spans="2:7" x14ac:dyDescent="0.25">
      <c r="B369" s="1">
        <v>367</v>
      </c>
      <c r="C369" s="1"/>
      <c r="D369" s="2" t="str">
        <f t="shared" si="5"/>
        <v>Indicator code</v>
      </c>
      <c r="E369" s="3" t="s">
        <v>46</v>
      </c>
      <c r="F369" s="3" t="s">
        <v>334</v>
      </c>
      <c r="G369" s="3" t="s">
        <v>553</v>
      </c>
    </row>
    <row r="370" spans="2:7" x14ac:dyDescent="0.25">
      <c r="B370" s="1">
        <v>368</v>
      </c>
      <c r="C370" s="1"/>
      <c r="D370" s="2" t="str">
        <f t="shared" si="5"/>
        <v>Coverage indicator</v>
      </c>
      <c r="E370" s="3" t="s">
        <v>271</v>
      </c>
      <c r="F370" s="3" t="s">
        <v>492</v>
      </c>
      <c r="G370" s="3" t="s">
        <v>697</v>
      </c>
    </row>
    <row r="371" spans="2:7" x14ac:dyDescent="0.25">
      <c r="B371" s="1">
        <v>369</v>
      </c>
      <c r="C371" s="1"/>
      <c r="D371" s="2" t="str">
        <f t="shared" si="5"/>
        <v>Indicator selection*</v>
      </c>
      <c r="E371" s="3" t="s">
        <v>45</v>
      </c>
      <c r="F371" s="3" t="s">
        <v>333</v>
      </c>
      <c r="G371" s="3" t="s">
        <v>552</v>
      </c>
    </row>
    <row r="372" spans="2:7" x14ac:dyDescent="0.25">
      <c r="B372" s="1">
        <v>370</v>
      </c>
      <c r="C372" s="1"/>
      <c r="D372" s="2" t="str">
        <f t="shared" si="5"/>
        <v>Baseline</v>
      </c>
      <c r="E372" s="3" t="s">
        <v>48</v>
      </c>
      <c r="F372" s="3" t="s">
        <v>336</v>
      </c>
      <c r="G372" s="3" t="s">
        <v>555</v>
      </c>
    </row>
    <row r="373" spans="2:7" x14ac:dyDescent="0.25">
      <c r="B373" s="1">
        <v>371</v>
      </c>
      <c r="C373" s="1"/>
      <c r="D373" s="2" t="str">
        <f t="shared" si="5"/>
        <v>Country (National Strategic Plan) targets</v>
      </c>
      <c r="E373" s="3" t="s">
        <v>49</v>
      </c>
      <c r="F373" s="3" t="s">
        <v>337</v>
      </c>
      <c r="G373" s="3" t="s">
        <v>556</v>
      </c>
    </row>
    <row r="374" spans="2:7" x14ac:dyDescent="0.25">
      <c r="B374" s="1">
        <v>372</v>
      </c>
      <c r="C374" s="1"/>
      <c r="D374" s="2" t="str">
        <f t="shared" si="5"/>
        <v>Targets covered by all sources</v>
      </c>
      <c r="E374" s="3" t="s">
        <v>266</v>
      </c>
      <c r="F374" s="3" t="s">
        <v>493</v>
      </c>
      <c r="G374" s="3" t="s">
        <v>698</v>
      </c>
    </row>
    <row r="375" spans="2:7" x14ac:dyDescent="0.25">
      <c r="B375" s="1">
        <v>373</v>
      </c>
      <c r="C375" s="1"/>
      <c r="D375" s="2" t="str">
        <f t="shared" si="5"/>
        <v>Coverage target</v>
      </c>
      <c r="E375" s="3" t="s">
        <v>268</v>
      </c>
      <c r="F375" s="3" t="s">
        <v>494</v>
      </c>
      <c r="G375" s="3" t="s">
        <v>699</v>
      </c>
    </row>
    <row r="376" spans="2:7" x14ac:dyDescent="0.25">
      <c r="B376" s="1">
        <v>374</v>
      </c>
      <c r="C376" s="1"/>
      <c r="D376" s="2" t="str">
        <f t="shared" si="5"/>
        <v>Percentage of country target covered</v>
      </c>
      <c r="E376" s="3" t="s">
        <v>269</v>
      </c>
      <c r="F376" s="3" t="s">
        <v>495</v>
      </c>
      <c r="G376" s="3" t="s">
        <v>700</v>
      </c>
    </row>
    <row r="377" spans="2:7" x14ac:dyDescent="0.25">
      <c r="B377" s="1">
        <v>375</v>
      </c>
      <c r="C377" s="1"/>
      <c r="D377" s="2" t="str">
        <f t="shared" si="5"/>
        <v>Contributions to targets by all sources</v>
      </c>
      <c r="E377" s="3" t="s">
        <v>267</v>
      </c>
      <c r="F377" s="3" t="s">
        <v>496</v>
      </c>
      <c r="G377" s="3" t="s">
        <v>701</v>
      </c>
    </row>
    <row r="378" spans="2:7" x14ac:dyDescent="0.25">
      <c r="B378" s="1">
        <v>376</v>
      </c>
      <c r="C378" s="1"/>
      <c r="D378" s="2" t="str">
        <f t="shared" si="5"/>
        <v>Domestic resources</v>
      </c>
      <c r="E378" s="3" t="s">
        <v>51</v>
      </c>
      <c r="F378" s="3" t="s">
        <v>339</v>
      </c>
      <c r="G378" s="3" t="s">
        <v>558</v>
      </c>
    </row>
    <row r="379" spans="2:7" x14ac:dyDescent="0.25">
      <c r="B379" s="1">
        <v>377</v>
      </c>
      <c r="C379" s="1"/>
      <c r="D379" s="2" t="str">
        <f t="shared" si="5"/>
        <v>External Resources (Non-Global Fund)</v>
      </c>
      <c r="E379" s="3" t="s">
        <v>1446</v>
      </c>
      <c r="F379" s="3" t="s">
        <v>1445</v>
      </c>
      <c r="G379" s="3" t="s">
        <v>1447</v>
      </c>
    </row>
    <row r="380" spans="2:7" x14ac:dyDescent="0.25">
      <c r="B380" s="1">
        <v>378</v>
      </c>
      <c r="C380" s="1"/>
      <c r="D380" s="2" t="str">
        <f t="shared" si="5"/>
        <v>Global Fund allocation</v>
      </c>
      <c r="E380" s="3" t="s">
        <v>52</v>
      </c>
      <c r="F380" s="3" t="s">
        <v>340</v>
      </c>
      <c r="G380" s="3" t="s">
        <v>559</v>
      </c>
    </row>
    <row r="381" spans="2:7" x14ac:dyDescent="0.25">
      <c r="B381" s="1">
        <v>379</v>
      </c>
      <c r="C381" s="1"/>
      <c r="D381" s="2" t="str">
        <f t="shared" si="5"/>
        <v>Global Fund allocation: total contribution by module</v>
      </c>
      <c r="E381" s="3" t="s">
        <v>270</v>
      </c>
      <c r="F381" s="3" t="s">
        <v>497</v>
      </c>
      <c r="G381" s="3" t="s">
        <v>702</v>
      </c>
    </row>
    <row r="382" spans="2:7" x14ac:dyDescent="0.25">
      <c r="B382" s="1">
        <v>380</v>
      </c>
      <c r="C382" s="1"/>
      <c r="D382" s="2" t="str">
        <f t="shared" si="5"/>
        <v>Full Cycle</v>
      </c>
      <c r="E382" s="3" t="s">
        <v>272</v>
      </c>
      <c r="F382" s="3" t="s">
        <v>498</v>
      </c>
      <c r="G382" s="3" t="s">
        <v>703</v>
      </c>
    </row>
    <row r="383" spans="2:7" x14ac:dyDescent="0.25">
      <c r="B383" s="1">
        <v>381</v>
      </c>
      <c r="C383" s="1"/>
      <c r="D383" s="2" t="str">
        <f t="shared" si="5"/>
        <v>HIV prevention</v>
      </c>
      <c r="E383" s="3" t="s">
        <v>56</v>
      </c>
      <c r="F383" s="3" t="s">
        <v>344</v>
      </c>
      <c r="G383" s="3" t="s">
        <v>563</v>
      </c>
    </row>
    <row r="384" spans="2:7" x14ac:dyDescent="0.25">
      <c r="B384" s="1">
        <v>382</v>
      </c>
      <c r="C384" s="1"/>
      <c r="D384" s="2" t="str">
        <f t="shared" si="5"/>
        <v>Differentiated HIV testing services</v>
      </c>
      <c r="E384" s="3" t="s">
        <v>57</v>
      </c>
      <c r="F384" s="3" t="s">
        <v>345</v>
      </c>
      <c r="G384" s="3" t="s">
        <v>564</v>
      </c>
    </row>
    <row r="385" spans="2:7" x14ac:dyDescent="0.25">
      <c r="B385" s="1">
        <v>383</v>
      </c>
      <c r="C385" s="1"/>
      <c r="D385" s="2" t="str">
        <f t="shared" si="5"/>
        <v>Treatment, care and support</v>
      </c>
      <c r="E385" s="3" t="s">
        <v>234</v>
      </c>
      <c r="F385" s="3" t="s">
        <v>346</v>
      </c>
      <c r="G385" s="3" t="s">
        <v>565</v>
      </c>
    </row>
    <row r="386" spans="2:7" x14ac:dyDescent="0.25">
      <c r="B386" s="1">
        <v>384</v>
      </c>
      <c r="C386" s="1"/>
      <c r="D386" s="2" t="str">
        <f t="shared" si="5"/>
        <v>TB/HIV</v>
      </c>
      <c r="E386" s="3" t="s">
        <v>59</v>
      </c>
      <c r="F386" s="3" t="s">
        <v>347</v>
      </c>
      <c r="G386" s="3" t="s">
        <v>566</v>
      </c>
    </row>
    <row r="387" spans="2:7" x14ac:dyDescent="0.25">
      <c r="B387" s="1">
        <v>385</v>
      </c>
      <c r="C387" s="1"/>
      <c r="D387" s="2" t="str">
        <f t="shared" si="5"/>
        <v>Men who have sex with men</v>
      </c>
      <c r="E387" s="3" t="s">
        <v>69</v>
      </c>
      <c r="F387" s="3" t="s">
        <v>352</v>
      </c>
      <c r="G387" s="3" t="s">
        <v>571</v>
      </c>
    </row>
    <row r="388" spans="2:7" x14ac:dyDescent="0.25">
      <c r="B388" s="1">
        <v>386</v>
      </c>
      <c r="C388" s="1"/>
      <c r="D388" s="2" t="str">
        <f t="shared" si="5"/>
        <v>Trans and gender-diverse people</v>
      </c>
      <c r="E388" s="3" t="s">
        <v>76</v>
      </c>
      <c r="F388" s="3" t="s">
        <v>353</v>
      </c>
      <c r="G388" s="3" t="s">
        <v>572</v>
      </c>
    </row>
    <row r="389" spans="2:7" x14ac:dyDescent="0.25">
      <c r="B389" s="1">
        <v>387</v>
      </c>
      <c r="C389" s="1"/>
      <c r="D389" s="2" t="str">
        <f t="shared" si="5"/>
        <v>Sex workers</v>
      </c>
      <c r="E389" s="3" t="s">
        <v>82</v>
      </c>
      <c r="F389" s="3" t="s">
        <v>354</v>
      </c>
      <c r="G389" s="3" t="s">
        <v>573</v>
      </c>
    </row>
    <row r="390" spans="2:7" x14ac:dyDescent="0.25">
      <c r="B390" s="1">
        <v>388</v>
      </c>
      <c r="C390" s="1"/>
      <c r="D390" s="2" t="str">
        <f t="shared" ref="D390:D453" si="6">IFERROR(IF(Language = "English", IF(E390="", "", E390),
IF(Language = "Francais", IF(F390="", "", F390),
IF(Language = "Español", IF(G390="", "", G390), IF(E390="", "", E390)))), "")</f>
        <v>People who inject drugs</v>
      </c>
      <c r="E390" s="3" t="s">
        <v>88</v>
      </c>
      <c r="F390" s="3" t="s">
        <v>355</v>
      </c>
      <c r="G390" s="3" t="s">
        <v>574</v>
      </c>
    </row>
    <row r="391" spans="2:7" x14ac:dyDescent="0.25">
      <c r="B391" s="1">
        <v>389</v>
      </c>
      <c r="C391" s="1"/>
      <c r="D391" s="2" t="str">
        <f t="shared" si="6"/>
        <v>People in prisons</v>
      </c>
      <c r="E391" s="3" t="s">
        <v>94</v>
      </c>
      <c r="F391" s="3" t="s">
        <v>356</v>
      </c>
      <c r="G391" s="3" t="s">
        <v>575</v>
      </c>
    </row>
    <row r="392" spans="2:7" x14ac:dyDescent="0.25">
      <c r="B392" s="1">
        <v>390</v>
      </c>
      <c r="C392" s="1"/>
      <c r="D392" s="2" t="str">
        <f t="shared" si="6"/>
        <v>Other vulnerable populations</v>
      </c>
      <c r="E392" s="3" t="s">
        <v>98</v>
      </c>
      <c r="F392" s="3" t="s">
        <v>357</v>
      </c>
      <c r="G392" s="3" t="s">
        <v>576</v>
      </c>
    </row>
    <row r="393" spans="2:7" x14ac:dyDescent="0.25">
      <c r="B393" s="1">
        <v>391</v>
      </c>
      <c r="C393" s="1"/>
      <c r="D393" s="2" t="str">
        <f t="shared" si="6"/>
        <v>Adolescent girls and young women</v>
      </c>
      <c r="E393" s="3" t="s">
        <v>102</v>
      </c>
      <c r="F393" s="3" t="s">
        <v>358</v>
      </c>
      <c r="G393" s="3" t="s">
        <v>577</v>
      </c>
    </row>
    <row r="394" spans="2:7" x14ac:dyDescent="0.25">
      <c r="B394" s="1">
        <v>392</v>
      </c>
      <c r="C394" s="1"/>
      <c r="D394" s="2" t="str">
        <f t="shared" si="6"/>
        <v>Key populations (PrEP)</v>
      </c>
      <c r="E394" s="3" t="s">
        <v>108</v>
      </c>
      <c r="F394" s="3" t="s">
        <v>359</v>
      </c>
      <c r="G394" s="3" t="s">
        <v>578</v>
      </c>
    </row>
    <row r="395" spans="2:7" x14ac:dyDescent="0.25">
      <c r="B395" s="1">
        <v>393</v>
      </c>
      <c r="C395" s="1"/>
      <c r="D395" s="2" t="str">
        <f t="shared" si="6"/>
        <v>Men who have sex with men</v>
      </c>
      <c r="E395" s="3" t="s">
        <v>69</v>
      </c>
      <c r="F395" s="3" t="s">
        <v>352</v>
      </c>
      <c r="G395" s="3" t="s">
        <v>571</v>
      </c>
    </row>
    <row r="396" spans="2:7" x14ac:dyDescent="0.25">
      <c r="B396" s="1">
        <v>394</v>
      </c>
      <c r="C396" s="1"/>
      <c r="D396" s="2" t="str">
        <f t="shared" si="6"/>
        <v>Trans and gender-diverse people</v>
      </c>
      <c r="E396" s="3" t="s">
        <v>76</v>
      </c>
      <c r="F396" s="3" t="s">
        <v>353</v>
      </c>
      <c r="G396" s="3" t="s">
        <v>572</v>
      </c>
    </row>
    <row r="397" spans="2:7" x14ac:dyDescent="0.25">
      <c r="B397" s="1">
        <v>395</v>
      </c>
      <c r="C397" s="1"/>
      <c r="D397" s="2" t="str">
        <f t="shared" si="6"/>
        <v>Sex workers</v>
      </c>
      <c r="E397" s="3" t="s">
        <v>82</v>
      </c>
      <c r="F397" s="3" t="s">
        <v>354</v>
      </c>
      <c r="G397" s="3" t="s">
        <v>573</v>
      </c>
    </row>
    <row r="398" spans="2:7" x14ac:dyDescent="0.25">
      <c r="B398" s="1">
        <v>396</v>
      </c>
      <c r="C398" s="1"/>
      <c r="D398" s="2" t="str">
        <f t="shared" si="6"/>
        <v>People who inject drugs</v>
      </c>
      <c r="E398" s="3" t="s">
        <v>88</v>
      </c>
      <c r="F398" s="3" t="s">
        <v>355</v>
      </c>
      <c r="G398" s="3" t="s">
        <v>574</v>
      </c>
    </row>
    <row r="399" spans="2:7" x14ac:dyDescent="0.25">
      <c r="B399" s="1">
        <v>397</v>
      </c>
      <c r="C399" s="1"/>
      <c r="D399" s="2" t="str">
        <f t="shared" si="6"/>
        <v>People in prisons</v>
      </c>
      <c r="E399" s="3" t="s">
        <v>94</v>
      </c>
      <c r="F399" s="3" t="s">
        <v>356</v>
      </c>
      <c r="G399" s="3" t="s">
        <v>575</v>
      </c>
    </row>
    <row r="400" spans="2:7" x14ac:dyDescent="0.25">
      <c r="B400" s="1">
        <v>398</v>
      </c>
      <c r="C400" s="1"/>
      <c r="D400" s="2" t="str">
        <f t="shared" si="6"/>
        <v>Other vulnerable populations</v>
      </c>
      <c r="E400" s="3" t="s">
        <v>98</v>
      </c>
      <c r="F400" s="3" t="s">
        <v>357</v>
      </c>
      <c r="G400" s="3" t="s">
        <v>576</v>
      </c>
    </row>
    <row r="401" spans="2:7" x14ac:dyDescent="0.25">
      <c r="B401" s="1">
        <v>399</v>
      </c>
      <c r="C401" s="1"/>
      <c r="D401" s="2" t="str">
        <f t="shared" si="6"/>
        <v>Adolescent girls and young women</v>
      </c>
      <c r="E401" s="3" t="s">
        <v>102</v>
      </c>
      <c r="F401" s="3" t="s">
        <v>358</v>
      </c>
      <c r="G401" s="3" t="s">
        <v>577</v>
      </c>
    </row>
    <row r="402" spans="2:7" x14ac:dyDescent="0.25">
      <c r="B402" s="1">
        <v>400</v>
      </c>
      <c r="C402" s="1"/>
      <c r="D402" s="2" t="str">
        <f t="shared" si="6"/>
        <v>People living with HIV</v>
      </c>
      <c r="E402" s="3" t="s">
        <v>126</v>
      </c>
      <c r="F402" s="3" t="s">
        <v>360</v>
      </c>
      <c r="G402" s="3" t="s">
        <v>579</v>
      </c>
    </row>
    <row r="403" spans="2:7" ht="45" x14ac:dyDescent="0.25">
      <c r="B403" s="1">
        <v>401</v>
      </c>
      <c r="C403" s="1"/>
      <c r="D403" s="2" t="str">
        <f t="shared" si="6"/>
        <v>Percentage of men who have sex with men (MSM) reached with HIV prevention programs - defined package of services</v>
      </c>
      <c r="E403" s="3" t="s">
        <v>273</v>
      </c>
      <c r="F403" s="3" t="s">
        <v>499</v>
      </c>
      <c r="G403" s="3" t="s">
        <v>704</v>
      </c>
    </row>
    <row r="404" spans="2:7" ht="45" x14ac:dyDescent="0.25">
      <c r="B404" s="1">
        <v>402</v>
      </c>
      <c r="C404" s="1"/>
      <c r="D404" s="2" t="str">
        <f t="shared" si="6"/>
        <v>Number of MSM who received any PrEP product at least once during the reporting period</v>
      </c>
      <c r="E404" s="3" t="s">
        <v>73</v>
      </c>
      <c r="F404" s="3" t="s">
        <v>362</v>
      </c>
      <c r="G404" s="3" t="s">
        <v>581</v>
      </c>
    </row>
    <row r="405" spans="2:7" ht="30" x14ac:dyDescent="0.25">
      <c r="B405" s="1">
        <v>403</v>
      </c>
      <c r="C405" s="1"/>
      <c r="D405" s="2" t="str">
        <f t="shared" si="6"/>
        <v>Male condoms for MSM</v>
      </c>
      <c r="E405" s="3" t="s">
        <v>254</v>
      </c>
      <c r="F405" s="3" t="s">
        <v>483</v>
      </c>
      <c r="G405" s="3" t="s">
        <v>688</v>
      </c>
    </row>
    <row r="406" spans="2:7" ht="45" x14ac:dyDescent="0.25">
      <c r="B406" s="1">
        <v>404</v>
      </c>
      <c r="C406" s="1"/>
      <c r="D406" s="2" t="str">
        <f t="shared" si="6"/>
        <v>Percentage of trans and gender-diverse people reached with HIV prevention programs - defined package of services</v>
      </c>
      <c r="E406" s="3" t="s">
        <v>274</v>
      </c>
      <c r="F406" s="3" t="s">
        <v>500</v>
      </c>
      <c r="G406" s="3" t="s">
        <v>705</v>
      </c>
    </row>
    <row r="407" spans="2:7" ht="45" x14ac:dyDescent="0.25">
      <c r="B407" s="1">
        <v>405</v>
      </c>
      <c r="C407" s="1"/>
      <c r="D407" s="2" t="str">
        <f t="shared" si="6"/>
        <v>Number of trans and gender-diverse people who received any PrEP product at least once during the reporting period</v>
      </c>
      <c r="E407" s="3" t="s">
        <v>255</v>
      </c>
      <c r="F407" s="3" t="s">
        <v>365</v>
      </c>
      <c r="G407" s="3" t="s">
        <v>584</v>
      </c>
    </row>
    <row r="408" spans="2:7" ht="30" x14ac:dyDescent="0.25">
      <c r="B408" s="1">
        <v>406</v>
      </c>
      <c r="C408" s="1"/>
      <c r="D408" s="2" t="str">
        <f t="shared" si="6"/>
        <v>Male condoms for trans and gender-diverse people.</v>
      </c>
      <c r="E408" s="3" t="s">
        <v>275</v>
      </c>
      <c r="F408" s="3" t="s">
        <v>484</v>
      </c>
      <c r="G408" s="3" t="s">
        <v>689</v>
      </c>
    </row>
    <row r="409" spans="2:7" ht="30" x14ac:dyDescent="0.25">
      <c r="B409" s="1">
        <v>407</v>
      </c>
      <c r="C409" s="1"/>
      <c r="D409" s="2" t="str">
        <f t="shared" si="6"/>
        <v>Percentage of sex workers reached with HIV prevention programs - defined package of services</v>
      </c>
      <c r="E409" s="3" t="s">
        <v>276</v>
      </c>
      <c r="F409" s="3" t="s">
        <v>501</v>
      </c>
      <c r="G409" s="3" t="s">
        <v>706</v>
      </c>
    </row>
    <row r="410" spans="2:7" ht="45" x14ac:dyDescent="0.25">
      <c r="B410" s="1">
        <v>408</v>
      </c>
      <c r="C410" s="1"/>
      <c r="D410" s="2" t="str">
        <f t="shared" si="6"/>
        <v>Number of SW who received any PrEP product at least once during the reporting period</v>
      </c>
      <c r="E410" s="3" t="s">
        <v>86</v>
      </c>
      <c r="F410" s="3" t="s">
        <v>368</v>
      </c>
      <c r="G410" s="3" t="s">
        <v>587</v>
      </c>
    </row>
    <row r="411" spans="2:7" x14ac:dyDescent="0.25">
      <c r="B411" s="1">
        <v>409</v>
      </c>
      <c r="C411" s="1"/>
      <c r="D411" s="2" t="str">
        <f t="shared" si="6"/>
        <v>Male condoms for SW</v>
      </c>
      <c r="E411" s="3" t="s">
        <v>257</v>
      </c>
      <c r="F411" s="3" t="s">
        <v>485</v>
      </c>
      <c r="G411" s="3" t="s">
        <v>690</v>
      </c>
    </row>
    <row r="412" spans="2:7" ht="45" x14ac:dyDescent="0.25">
      <c r="B412" s="1">
        <v>410</v>
      </c>
      <c r="C412" s="1"/>
      <c r="D412" s="2" t="str">
        <f t="shared" si="6"/>
        <v>Percentage of people who inject drugs reached with HIV prevention programs - defined package of services</v>
      </c>
      <c r="E412" s="3" t="s">
        <v>277</v>
      </c>
      <c r="F412" s="3" t="s">
        <v>502</v>
      </c>
      <c r="G412" s="3" t="s">
        <v>707</v>
      </c>
    </row>
    <row r="413" spans="2:7" ht="45" x14ac:dyDescent="0.25">
      <c r="B413" s="1">
        <v>411</v>
      </c>
      <c r="C413" s="1"/>
      <c r="D413" s="2" t="str">
        <f t="shared" si="6"/>
        <v>Number of PWID who received any PrEP product at least once during the reporting period</v>
      </c>
      <c r="E413" s="3" t="s">
        <v>92</v>
      </c>
      <c r="F413" s="3" t="s">
        <v>371</v>
      </c>
      <c r="G413" s="3" t="s">
        <v>590</v>
      </c>
    </row>
    <row r="414" spans="2:7" ht="30" x14ac:dyDescent="0.25">
      <c r="B414" s="1">
        <v>412</v>
      </c>
      <c r="C414" s="1"/>
      <c r="D414" s="2" t="str">
        <f t="shared" si="6"/>
        <v>Male condoms for PWID</v>
      </c>
      <c r="E414" s="3" t="s">
        <v>258</v>
      </c>
      <c r="F414" s="3" t="s">
        <v>486</v>
      </c>
      <c r="G414" s="3" t="s">
        <v>691</v>
      </c>
    </row>
    <row r="415" spans="2:7" ht="30" x14ac:dyDescent="0.25">
      <c r="B415" s="1">
        <v>413</v>
      </c>
      <c r="C415" s="1"/>
      <c r="D415" s="2" t="str">
        <f t="shared" si="6"/>
        <v>Percentage of people in prisons reached with HIV prevention programs - defined package of services</v>
      </c>
      <c r="E415" s="3" t="s">
        <v>278</v>
      </c>
      <c r="F415" s="3" t="s">
        <v>503</v>
      </c>
      <c r="G415" s="3" t="s">
        <v>708</v>
      </c>
    </row>
    <row r="416" spans="2:7" x14ac:dyDescent="0.25">
      <c r="B416" s="1">
        <v>414</v>
      </c>
      <c r="C416" s="1"/>
      <c r="D416" s="2" t="str">
        <f t="shared" si="6"/>
        <v>Male condoms for PIP</v>
      </c>
      <c r="E416" s="3" t="s">
        <v>259</v>
      </c>
      <c r="F416" s="3" t="s">
        <v>487</v>
      </c>
      <c r="G416" s="3" t="s">
        <v>692</v>
      </c>
    </row>
    <row r="417" spans="2:7" ht="30" x14ac:dyDescent="0.25">
      <c r="B417" s="1">
        <v>415</v>
      </c>
      <c r="C417" s="1"/>
      <c r="D417" s="2" t="str">
        <f t="shared" si="6"/>
        <v>Percentage of other vulnerable populations reached with HIV prevention programs - defined package of services</v>
      </c>
      <c r="E417" s="3" t="s">
        <v>279</v>
      </c>
      <c r="F417" s="3" t="s">
        <v>504</v>
      </c>
      <c r="G417" s="3" t="s">
        <v>709</v>
      </c>
    </row>
    <row r="418" spans="2:7" x14ac:dyDescent="0.25">
      <c r="B418" s="1">
        <v>416</v>
      </c>
      <c r="C418" s="1"/>
      <c r="D418" s="2" t="str">
        <f t="shared" si="6"/>
        <v>Male condoms for OVP</v>
      </c>
      <c r="E418" s="3" t="s">
        <v>260</v>
      </c>
      <c r="F418" s="3" t="s">
        <v>488</v>
      </c>
      <c r="G418" s="3" t="s">
        <v>693</v>
      </c>
    </row>
    <row r="419" spans="2:7" ht="45" x14ac:dyDescent="0.25">
      <c r="B419" s="1">
        <v>417</v>
      </c>
      <c r="C419" s="1"/>
      <c r="D419" s="2" t="str">
        <f t="shared" si="6"/>
        <v>Percentage of high-risk AGYW reached with HIV prevention programs - defined package of services</v>
      </c>
      <c r="E419" s="3" t="s">
        <v>280</v>
      </c>
      <c r="F419" s="3" t="s">
        <v>505</v>
      </c>
      <c r="G419" s="3" t="s">
        <v>710</v>
      </c>
    </row>
    <row r="420" spans="2:7" ht="45" x14ac:dyDescent="0.25">
      <c r="B420" s="1">
        <v>418</v>
      </c>
      <c r="C420" s="1"/>
      <c r="D420" s="2" t="str">
        <f t="shared" si="6"/>
        <v>Number of high-risk AGYW who received any PrEP product at least once during the reporting period</v>
      </c>
      <c r="E420" s="3" t="s">
        <v>106</v>
      </c>
      <c r="F420" s="3" t="s">
        <v>378</v>
      </c>
      <c r="G420" s="3" t="s">
        <v>597</v>
      </c>
    </row>
    <row r="421" spans="2:7" ht="30" x14ac:dyDescent="0.25">
      <c r="B421" s="1">
        <v>419</v>
      </c>
      <c r="C421" s="1"/>
      <c r="D421" s="2" t="str">
        <f t="shared" si="6"/>
        <v>Male condoms for high-risk AGYW</v>
      </c>
      <c r="E421" s="3" t="s">
        <v>261</v>
      </c>
      <c r="F421" s="3" t="s">
        <v>489</v>
      </c>
      <c r="G421" s="3" t="s">
        <v>694</v>
      </c>
    </row>
    <row r="422" spans="2:7" ht="30" x14ac:dyDescent="0.25">
      <c r="B422" s="1">
        <v>420</v>
      </c>
      <c r="C422" s="1"/>
      <c r="D422" s="2" t="str">
        <f t="shared" si="6"/>
        <v>Number of people who received any PrEP product at least once during the reporting period</v>
      </c>
      <c r="E422" s="3" t="s">
        <v>110</v>
      </c>
      <c r="F422" s="3" t="s">
        <v>380</v>
      </c>
      <c r="G422" s="3" t="s">
        <v>599</v>
      </c>
    </row>
    <row r="423" spans="2:7" ht="60" x14ac:dyDescent="0.25">
      <c r="B423" s="1">
        <v>421</v>
      </c>
      <c r="C423" s="1"/>
      <c r="D423" s="2" t="str">
        <f t="shared" si="6"/>
        <v>Percentage of men who have sex with men (MSM) that have received an HIV test during the reporting period in KP-specific programs and know their results</v>
      </c>
      <c r="E423" s="3" t="s">
        <v>281</v>
      </c>
      <c r="F423" s="3" t="s">
        <v>506</v>
      </c>
      <c r="G423" s="3" t="s">
        <v>711</v>
      </c>
    </row>
    <row r="424" spans="2:7" ht="60" x14ac:dyDescent="0.25">
      <c r="B424" s="1">
        <v>422</v>
      </c>
      <c r="C424" s="1"/>
      <c r="D424" s="2" t="str">
        <f t="shared" si="6"/>
        <v>Percentage of trans and gender-diverse people that have received an HIV test during the reporting period in KP-specific programs and know their results</v>
      </c>
      <c r="E424" s="3" t="s">
        <v>282</v>
      </c>
      <c r="F424" s="3" t="s">
        <v>507</v>
      </c>
      <c r="G424" s="3" t="s">
        <v>712</v>
      </c>
    </row>
    <row r="425" spans="2:7" ht="60" x14ac:dyDescent="0.25">
      <c r="B425" s="1">
        <v>423</v>
      </c>
      <c r="C425" s="1"/>
      <c r="D425" s="2" t="str">
        <f t="shared" si="6"/>
        <v>Percentage of sex workers (SW) that have received an HIV test during the reporting period in KP-specific programs and know their results</v>
      </c>
      <c r="E425" s="3" t="s">
        <v>283</v>
      </c>
      <c r="F425" s="3" t="s">
        <v>508</v>
      </c>
      <c r="G425" s="3" t="s">
        <v>713</v>
      </c>
    </row>
    <row r="426" spans="2:7" ht="60" x14ac:dyDescent="0.25">
      <c r="B426" s="1">
        <v>424</v>
      </c>
      <c r="C426" s="1"/>
      <c r="D426" s="2" t="str">
        <f t="shared" si="6"/>
        <v>Percentage of people who inject drugs (PWID) that have received an HIV test during the reporting period in KP-specific programs and know their results</v>
      </c>
      <c r="E426" s="3" t="s">
        <v>284</v>
      </c>
      <c r="F426" s="3" t="s">
        <v>509</v>
      </c>
      <c r="G426" s="3" t="s">
        <v>714</v>
      </c>
    </row>
    <row r="427" spans="2:7" ht="60" x14ac:dyDescent="0.25">
      <c r="B427" s="1">
        <v>425</v>
      </c>
      <c r="C427" s="1"/>
      <c r="D427" s="2" t="str">
        <f t="shared" si="6"/>
        <v>Percentage of people in prisons (PIP) that have received an HIV test during the reporting period in KP-specific programs and know their results</v>
      </c>
      <c r="E427" s="3" t="s">
        <v>285</v>
      </c>
      <c r="F427" s="3" t="s">
        <v>510</v>
      </c>
      <c r="G427" s="3" t="s">
        <v>715</v>
      </c>
    </row>
    <row r="428" spans="2:7" ht="60" x14ac:dyDescent="0.25">
      <c r="B428" s="1">
        <v>426</v>
      </c>
      <c r="C428" s="1"/>
      <c r="D428" s="2" t="str">
        <f t="shared" si="6"/>
        <v>Percentage of other vulnerable populations (OVP) that have received an HIV test during the reporting period in KP-specific programs and know their results</v>
      </c>
      <c r="E428" s="3" t="s">
        <v>286</v>
      </c>
      <c r="F428" s="3" t="s">
        <v>511</v>
      </c>
      <c r="G428" s="3" t="s">
        <v>716</v>
      </c>
    </row>
    <row r="429" spans="2:7" ht="60" x14ac:dyDescent="0.25">
      <c r="B429" s="1">
        <v>427</v>
      </c>
      <c r="C429" s="1"/>
      <c r="D429" s="2" t="str">
        <f t="shared" si="6"/>
        <v>Percentage of high-risk Adolescent Girls and Young Women (AGYW) that have received an HIV test during the reporting period in KP-specific programs and know their results</v>
      </c>
      <c r="E429" s="3" t="s">
        <v>287</v>
      </c>
      <c r="F429" s="3" t="s">
        <v>512</v>
      </c>
      <c r="G429" s="3" t="s">
        <v>717</v>
      </c>
    </row>
    <row r="430" spans="2:7" ht="45" x14ac:dyDescent="0.25">
      <c r="B430" s="1">
        <v>428</v>
      </c>
      <c r="C430" s="1"/>
      <c r="D430" s="2" t="str">
        <f t="shared" si="6"/>
        <v>Percentage of adults (15 and above) on ART among all adults living with HIV at the end of the reporting period</v>
      </c>
      <c r="E430" s="3" t="s">
        <v>288</v>
      </c>
      <c r="F430" s="3" t="s">
        <v>513</v>
      </c>
      <c r="G430" s="3" t="s">
        <v>718</v>
      </c>
    </row>
    <row r="431" spans="2:7" ht="30" x14ac:dyDescent="0.25">
      <c r="B431" s="1">
        <v>429</v>
      </c>
      <c r="C431" s="1"/>
      <c r="D431" s="2" t="str">
        <f t="shared" si="6"/>
        <v>Percentage of children (under 15) on ART among all children living with HIV at the end of the period</v>
      </c>
      <c r="E431" s="3" t="s">
        <v>289</v>
      </c>
      <c r="F431" s="3" t="s">
        <v>514</v>
      </c>
      <c r="G431" s="3" t="s">
        <v>719</v>
      </c>
    </row>
    <row r="432" spans="2:7" ht="45" x14ac:dyDescent="0.25">
      <c r="B432" s="1">
        <v>430</v>
      </c>
      <c r="C432" s="1"/>
      <c r="D432" s="2" t="str">
        <f t="shared" si="6"/>
        <v>Percentage of all people on ART among all people living with HIV at the end of the reporting period</v>
      </c>
      <c r="E432" s="3" t="s">
        <v>290</v>
      </c>
      <c r="F432" s="3" t="s">
        <v>515</v>
      </c>
      <c r="G432" s="3" t="s">
        <v>720</v>
      </c>
    </row>
    <row r="433" spans="2:7" ht="45" x14ac:dyDescent="0.25">
      <c r="B433" s="1">
        <v>431</v>
      </c>
      <c r="C433" s="1"/>
      <c r="D433" s="2" t="str">
        <f>IFERROR(IF(Language = "English", IF(E433="", "", E433),
IF(Language = "Francais", IF(F433="", "", F433),
IF(Language = "Español", IF(G433="", "", G433), IF(E433="", "", E433)))), "")</f>
        <v>Percentage of pregnant women living with HIV who received antiretroviral medicine to reduce the risk of vertical transmission of HIV</v>
      </c>
      <c r="E433" s="3" t="s">
        <v>291</v>
      </c>
      <c r="F433" s="3" t="s">
        <v>516</v>
      </c>
      <c r="G433" s="3" t="s">
        <v>721</v>
      </c>
    </row>
    <row r="434" spans="2:7" ht="30" x14ac:dyDescent="0.25">
      <c r="B434" s="1">
        <v>432</v>
      </c>
      <c r="C434" s="1"/>
      <c r="D434" s="2" t="str">
        <f>IFERROR(IF(Language = "English", IF(E434="", "", E434),
IF(Language = "Francais", IF(F434="", "", F434),
IF(Language = "Español", IF(G434="", "", G434), IF(E434="", "", E434)))), "")</f>
        <v>Proportion of people living with HIV who had a CD4 test</v>
      </c>
      <c r="E434" s="377" t="s">
        <v>1484</v>
      </c>
      <c r="F434" s="3" t="s">
        <v>1482</v>
      </c>
      <c r="G434" s="3" t="s">
        <v>1483</v>
      </c>
    </row>
    <row r="435" spans="2:7" ht="30" x14ac:dyDescent="0.25">
      <c r="B435" s="1">
        <v>433</v>
      </c>
      <c r="C435" s="1"/>
      <c r="D435" s="2" t="str">
        <f t="shared" si="6"/>
        <v>Percentage of people with Advanced HIV Disease (AHD) who receive core AHD diagnostic package</v>
      </c>
      <c r="E435" s="3" t="s">
        <v>292</v>
      </c>
      <c r="F435" s="3" t="s">
        <v>517</v>
      </c>
      <c r="G435" s="3" t="s">
        <v>722</v>
      </c>
    </row>
    <row r="436" spans="2:7" ht="45" x14ac:dyDescent="0.25">
      <c r="B436" s="1">
        <v>434</v>
      </c>
      <c r="C436" s="1"/>
      <c r="D436" s="2" t="str">
        <f t="shared" si="6"/>
        <v>Percentage of people newly enrolled on antiretroviral therapy who started TB preventive treatment (TPT) during the reporting period</v>
      </c>
      <c r="E436" s="3" t="s">
        <v>293</v>
      </c>
      <c r="F436" s="3" t="s">
        <v>518</v>
      </c>
      <c r="G436" s="3" t="s">
        <v>723</v>
      </c>
    </row>
    <row r="437" spans="2:7" x14ac:dyDescent="0.25">
      <c r="B437" s="1">
        <v>435</v>
      </c>
      <c r="C437" s="1"/>
      <c r="D437" s="2" t="str">
        <f t="shared" si="6"/>
        <v>Please select your geography</v>
      </c>
      <c r="E437" s="3" t="s">
        <v>724</v>
      </c>
      <c r="F437" s="3" t="s">
        <v>725</v>
      </c>
      <c r="G437" s="3" t="s">
        <v>726</v>
      </c>
    </row>
    <row r="438" spans="2:7" x14ac:dyDescent="0.25">
      <c r="B438" s="1">
        <v>436</v>
      </c>
      <c r="C438" s="1"/>
      <c r="D438" s="2" t="str">
        <f t="shared" si="6"/>
        <v>Section</v>
      </c>
      <c r="E438" s="3" t="s">
        <v>748</v>
      </c>
      <c r="F438" s="3" t="s">
        <v>748</v>
      </c>
      <c r="G438" s="3" t="s">
        <v>791</v>
      </c>
    </row>
    <row r="439" spans="2:7" x14ac:dyDescent="0.25">
      <c r="B439" s="1">
        <v>437</v>
      </c>
      <c r="C439" s="1"/>
      <c r="D439" s="2" t="str">
        <f t="shared" si="6"/>
        <v>Color</v>
      </c>
      <c r="E439" s="3" t="s">
        <v>749</v>
      </c>
      <c r="F439" s="3" t="s">
        <v>779</v>
      </c>
      <c r="G439" s="3" t="s">
        <v>749</v>
      </c>
    </row>
    <row r="440" spans="2:7" x14ac:dyDescent="0.25">
      <c r="B440" s="1">
        <v>438</v>
      </c>
      <c r="C440" s="1"/>
      <c r="D440" s="2" t="str">
        <f t="shared" si="6"/>
        <v>Legend</v>
      </c>
      <c r="E440" s="3" t="s">
        <v>750</v>
      </c>
      <c r="F440" s="3" t="s">
        <v>780</v>
      </c>
      <c r="G440" s="3" t="s">
        <v>792</v>
      </c>
    </row>
    <row r="441" spans="2:7" x14ac:dyDescent="0.25">
      <c r="B441" s="1">
        <v>439</v>
      </c>
      <c r="C441" s="1"/>
      <c r="D441" s="2" t="str">
        <f t="shared" si="6"/>
        <v>Action for the Applicant</v>
      </c>
      <c r="E441" s="3" t="s">
        <v>751</v>
      </c>
      <c r="F441" s="3" t="s">
        <v>781</v>
      </c>
      <c r="G441" s="3" t="s">
        <v>793</v>
      </c>
    </row>
    <row r="442" spans="2:7" ht="30" x14ac:dyDescent="0.25">
      <c r="B442" s="1">
        <v>440</v>
      </c>
      <c r="C442" s="1"/>
      <c r="D442" s="2" t="str">
        <f t="shared" si="6"/>
        <v>Tab 1 and 2
Numerator and denominator</v>
      </c>
      <c r="E442" s="3" t="s">
        <v>753</v>
      </c>
      <c r="F442" s="3" t="s">
        <v>782</v>
      </c>
      <c r="G442" s="3" t="s">
        <v>794</v>
      </c>
    </row>
    <row r="443" spans="2:7" ht="30" x14ac:dyDescent="0.25">
      <c r="B443" s="1">
        <v>441</v>
      </c>
      <c r="C443" s="1"/>
      <c r="D443" s="2" t="str">
        <f t="shared" si="6"/>
        <v>Tab 1
Country target not covered</v>
      </c>
      <c r="E443" s="3" t="s">
        <v>756</v>
      </c>
      <c r="F443" s="3" t="s">
        <v>783</v>
      </c>
      <c r="G443" s="3" t="s">
        <v>795</v>
      </c>
    </row>
    <row r="444" spans="2:7" x14ac:dyDescent="0.25">
      <c r="B444" s="1">
        <v>442</v>
      </c>
      <c r="C444" s="1"/>
      <c r="D444" s="2" t="str">
        <f t="shared" si="6"/>
        <v>red font</v>
      </c>
      <c r="E444" s="3" t="s">
        <v>759</v>
      </c>
      <c r="F444" s="3" t="s">
        <v>784</v>
      </c>
      <c r="G444" s="3" t="s">
        <v>796</v>
      </c>
    </row>
    <row r="445" spans="2:7" ht="30" x14ac:dyDescent="0.25">
      <c r="B445" s="1">
        <v>443</v>
      </c>
      <c r="C445" s="1"/>
      <c r="D445" s="2" t="str">
        <f t="shared" si="6"/>
        <v xml:space="preserve">Fields for data entry or selection from drop down lists. </v>
      </c>
      <c r="E445" s="3" t="s">
        <v>754</v>
      </c>
      <c r="F445" s="3" t="s">
        <v>785</v>
      </c>
      <c r="G445" s="3" t="s">
        <v>797</v>
      </c>
    </row>
    <row r="446" spans="2:7" ht="30" x14ac:dyDescent="0.25">
      <c r="B446" s="1">
        <v>444</v>
      </c>
      <c r="C446" s="1"/>
      <c r="D446" s="2" t="str">
        <f t="shared" si="6"/>
        <v>Error. The number is &lt;0. A negative value means that the sum of each source is higher than the national strategic target.</v>
      </c>
      <c r="E446" s="3" t="s">
        <v>757</v>
      </c>
      <c r="F446" s="3" t="s">
        <v>786</v>
      </c>
      <c r="G446" s="3" t="s">
        <v>798</v>
      </c>
    </row>
    <row r="447" spans="2:7" ht="60" x14ac:dyDescent="0.25">
      <c r="B447" s="1">
        <v>445</v>
      </c>
      <c r="C447" s="1"/>
      <c r="D447" s="2" t="str">
        <f t="shared" si="6"/>
        <v>Country target not covered (Columns AA, AB and AC). Highlights all values which are &gt;0. A positive number means that there is a portion of the numerator target not covered by any available source of funding.</v>
      </c>
      <c r="E447" s="3" t="s">
        <v>760</v>
      </c>
      <c r="F447" s="3" t="s">
        <v>787</v>
      </c>
      <c r="G447" s="3" t="s">
        <v>799</v>
      </c>
    </row>
    <row r="448" spans="2:7" ht="30" x14ac:dyDescent="0.25">
      <c r="B448" s="1">
        <v>446</v>
      </c>
      <c r="C448" s="1"/>
      <c r="D448" s="2" t="str">
        <f t="shared" si="6"/>
        <v>Please complete the data following the guidance provided for each indicator.</v>
      </c>
      <c r="E448" s="3" t="s">
        <v>755</v>
      </c>
      <c r="F448" s="3" t="s">
        <v>788</v>
      </c>
      <c r="G448" s="3" t="s">
        <v>800</v>
      </c>
    </row>
    <row r="449" spans="2:7" x14ac:dyDescent="0.25">
      <c r="B449" s="1">
        <v>447</v>
      </c>
      <c r="C449" s="1"/>
      <c r="D449" s="2" t="str">
        <f t="shared" si="6"/>
        <v xml:space="preserve">Applicants are required to correct negative values.   </v>
      </c>
      <c r="E449" s="3" t="s">
        <v>758</v>
      </c>
      <c r="F449" s="3" t="s">
        <v>789</v>
      </c>
      <c r="G449" s="3" t="s">
        <v>801</v>
      </c>
    </row>
    <row r="450" spans="2:7" ht="60" x14ac:dyDescent="0.25">
      <c r="B450" s="1">
        <v>448</v>
      </c>
      <c r="C450" s="1"/>
      <c r="D450" s="2" t="str">
        <f t="shared" si="6"/>
        <v>Positive values are accepted. Applicants are encouraged to verify that values are correct, as these values determine the gap to country target and global targets.</v>
      </c>
      <c r="E450" s="3" t="s">
        <v>761</v>
      </c>
      <c r="F450" s="3" t="s">
        <v>790</v>
      </c>
      <c r="G450" s="3" t="s">
        <v>802</v>
      </c>
    </row>
    <row r="451" spans="2:7" x14ac:dyDescent="0.25">
      <c r="B451" s="1">
        <v>449</v>
      </c>
      <c r="C451" s="1"/>
      <c r="D451" s="2" t="str">
        <f t="shared" si="6"/>
        <v>The gap to country and gap to global target</v>
      </c>
      <c r="E451" s="3" t="s">
        <v>763</v>
      </c>
      <c r="F451" s="3" t="s">
        <v>814</v>
      </c>
      <c r="G451" s="3" t="s">
        <v>807</v>
      </c>
    </row>
    <row r="452" spans="2:7" x14ac:dyDescent="0.25">
      <c r="B452" s="1">
        <v>450</v>
      </c>
      <c r="C452" s="1"/>
      <c r="D452" s="2" t="str">
        <f t="shared" si="6"/>
        <v>red font</v>
      </c>
      <c r="E452" s="3" t="s">
        <v>759</v>
      </c>
      <c r="F452" s="3" t="s">
        <v>784</v>
      </c>
      <c r="G452" s="3" t="s">
        <v>1385</v>
      </c>
    </row>
    <row r="453" spans="2:7" x14ac:dyDescent="0.25">
      <c r="B453" s="1">
        <v>451</v>
      </c>
      <c r="C453" s="1"/>
      <c r="D453" s="2" t="str">
        <f t="shared" si="6"/>
        <v>orange font</v>
      </c>
      <c r="E453" s="3" t="s">
        <v>765</v>
      </c>
      <c r="F453" s="3" t="s">
        <v>815</v>
      </c>
      <c r="G453" s="3" t="s">
        <v>1386</v>
      </c>
    </row>
    <row r="454" spans="2:7" x14ac:dyDescent="0.25">
      <c r="B454" s="1">
        <v>452</v>
      </c>
      <c r="C454" s="1"/>
      <c r="D454" s="2" t="str">
        <f t="shared" ref="D454:D503" si="7">IFERROR(IF(Language = "English", IF(E454="", "", E454),
IF(Language = "Francais", IF(F454="", "", F454),
IF(Language = "Español", IF(G454="", "", G454), IF(E454="", "", E454)))), "")</f>
        <v>blue font</v>
      </c>
      <c r="E454" s="3" t="s">
        <v>767</v>
      </c>
      <c r="F454" s="3" t="s">
        <v>816</v>
      </c>
      <c r="G454" s="3" t="s">
        <v>1387</v>
      </c>
    </row>
    <row r="455" spans="2:7" x14ac:dyDescent="0.25">
      <c r="B455" s="1">
        <v>453</v>
      </c>
      <c r="C455" s="1"/>
      <c r="D455" s="2" t="str">
        <f t="shared" si="7"/>
        <v>Error. The gap resulted negative (&lt;0%).</v>
      </c>
      <c r="E455" s="3" t="s">
        <v>803</v>
      </c>
      <c r="F455" s="3" t="s">
        <v>817</v>
      </c>
      <c r="G455" s="3" t="s">
        <v>808</v>
      </c>
    </row>
    <row r="456" spans="2:7" ht="30" x14ac:dyDescent="0.25">
      <c r="B456" s="1">
        <v>454</v>
      </c>
      <c r="C456" s="1"/>
      <c r="D456" s="2" t="str">
        <f t="shared" si="7"/>
        <v>The gap to country target or global target is 50% or higher.</v>
      </c>
      <c r="E456" s="3" t="s">
        <v>764</v>
      </c>
      <c r="F456" s="3" t="s">
        <v>818</v>
      </c>
      <c r="G456" s="3" t="s">
        <v>809</v>
      </c>
    </row>
    <row r="457" spans="2:7" ht="30" x14ac:dyDescent="0.25">
      <c r="B457" s="1">
        <v>455</v>
      </c>
      <c r="C457" s="1"/>
      <c r="D457" s="2" t="str">
        <f t="shared" si="7"/>
        <v xml:space="preserve">The gap to country target or global target is above 10 and below 50%. </v>
      </c>
      <c r="E457" s="3" t="s">
        <v>766</v>
      </c>
      <c r="F457" s="3" t="s">
        <v>819</v>
      </c>
      <c r="G457" s="3" t="s">
        <v>810</v>
      </c>
    </row>
    <row r="458" spans="2:7" ht="30" x14ac:dyDescent="0.25">
      <c r="B458" s="1">
        <v>456</v>
      </c>
      <c r="C458" s="1"/>
      <c r="D458" s="2" t="str">
        <f t="shared" si="7"/>
        <v>The gap to country target or global target is 10% or below.</v>
      </c>
      <c r="E458" s="3" t="s">
        <v>804</v>
      </c>
      <c r="F458" s="3" t="s">
        <v>820</v>
      </c>
      <c r="G458" s="3" t="s">
        <v>811</v>
      </c>
    </row>
    <row r="459" spans="2:7" ht="165" x14ac:dyDescent="0.25">
      <c r="B459" s="1">
        <v>457</v>
      </c>
      <c r="C459" s="1"/>
      <c r="D459" s="2" t="str">
        <f t="shared" si="7"/>
        <v xml:space="preserve">The gap result for country targets is a negative number:
This indicates that the sum of the targets covered by all sources is above the country target. Applicants need to correct this issue before submission. 
The gap to global target is a negative number:
This indicated that the country target and covered targets are above the global target estimated and/or the estimated need. Applicants are encouraged to correct this issue by reviewing target ambition and/or estimates provided. </v>
      </c>
      <c r="E459" s="3" t="s">
        <v>805</v>
      </c>
      <c r="F459" s="3" t="s">
        <v>821</v>
      </c>
      <c r="G459" s="3" t="s">
        <v>812</v>
      </c>
    </row>
    <row r="460" spans="2:7" ht="75" x14ac:dyDescent="0.25">
      <c r="B460" s="1">
        <v>458</v>
      </c>
      <c r="C460" s="1"/>
      <c r="D460" s="2" t="str">
        <f t="shared" si="7"/>
        <v>Critical gaps (e.g. highlighted in red and orange) should inform investment prioritization in the Funding Request. Ensure alignment with other components of the Funding Request, such as the Funding Landscape Table and PAAR.</v>
      </c>
      <c r="E460" s="3" t="s">
        <v>806</v>
      </c>
      <c r="F460" s="3" t="s">
        <v>822</v>
      </c>
      <c r="G460" s="3" t="s">
        <v>813</v>
      </c>
    </row>
    <row r="461" spans="2:7" x14ac:dyDescent="0.25">
      <c r="B461" s="1">
        <v>459</v>
      </c>
      <c r="C461" s="1"/>
      <c r="D461" s="2" t="str">
        <f t="shared" si="7"/>
        <v>Country target covered</v>
      </c>
      <c r="E461" s="3" t="s">
        <v>823</v>
      </c>
      <c r="F461" s="3" t="s">
        <v>824</v>
      </c>
      <c r="G461" s="3" t="s">
        <v>838</v>
      </c>
    </row>
    <row r="462" spans="2:7" x14ac:dyDescent="0.25">
      <c r="B462" s="1">
        <v>460</v>
      </c>
      <c r="C462" s="1"/>
      <c r="D462" s="2" t="str">
        <f t="shared" si="7"/>
        <v>Global Fund contribution</v>
      </c>
      <c r="E462" s="3" t="s">
        <v>775</v>
      </c>
      <c r="F462" s="3" t="s">
        <v>825</v>
      </c>
      <c r="G462" s="3" t="s">
        <v>839</v>
      </c>
    </row>
    <row r="463" spans="2:7" ht="30" x14ac:dyDescent="0.25">
      <c r="B463" s="1">
        <v>461</v>
      </c>
      <c r="C463" s="1"/>
      <c r="D463" s="2" t="str">
        <f t="shared" ref="D463:D468" si="8">IFERROR(IF(Language = "English", IF(E463="", "", E463),
IF(Language = "Francais", IF(F463="", "", F463),
IF(Language = "Español", IF(G463="", "", G463), IF(E463="", "", E463)))), "")</f>
        <v xml:space="preserve">
Error. More than 100% of the country target is covered.</v>
      </c>
      <c r="E463" s="3" t="s">
        <v>769</v>
      </c>
      <c r="F463" s="3" t="s">
        <v>826</v>
      </c>
      <c r="G463" s="3" t="s">
        <v>840</v>
      </c>
    </row>
    <row r="464" spans="2:7" x14ac:dyDescent="0.25">
      <c r="B464" s="1">
        <v>462</v>
      </c>
      <c r="C464" s="1"/>
      <c r="D464" s="2" t="str">
        <f t="shared" si="8"/>
        <v>Less than 50% of the country target is covered.</v>
      </c>
      <c r="E464" s="3" t="s">
        <v>771</v>
      </c>
      <c r="F464" s="3" t="s">
        <v>827</v>
      </c>
      <c r="G464" s="3" t="s">
        <v>841</v>
      </c>
    </row>
    <row r="465" spans="2:7" x14ac:dyDescent="0.25">
      <c r="B465" s="1">
        <v>463</v>
      </c>
      <c r="C465" s="1"/>
      <c r="D465" s="2" t="str">
        <f t="shared" si="8"/>
        <v>Between 50% and &lt;90% of the country target is covered.</v>
      </c>
      <c r="E465" s="3" t="s">
        <v>773</v>
      </c>
      <c r="F465" s="3" t="s">
        <v>828</v>
      </c>
      <c r="G465" s="3" t="s">
        <v>842</v>
      </c>
    </row>
    <row r="466" spans="2:7" x14ac:dyDescent="0.25">
      <c r="B466" s="1">
        <v>464</v>
      </c>
      <c r="C466" s="1"/>
      <c r="D466" s="2" t="str">
        <f t="shared" si="8"/>
        <v>90% of more of the country target is covered.</v>
      </c>
      <c r="E466" s="3" t="s">
        <v>774</v>
      </c>
      <c r="F466" s="3" t="s">
        <v>829</v>
      </c>
      <c r="G466" s="3" t="s">
        <v>843</v>
      </c>
    </row>
    <row r="467" spans="2:7" ht="30" x14ac:dyDescent="0.25">
      <c r="B467" s="1">
        <v>465</v>
      </c>
      <c r="C467" s="1"/>
      <c r="D467" s="2" t="str">
        <f t="shared" si="8"/>
        <v>Global Fund average contribution to the country covered target during the implementation period is 35% or more.</v>
      </c>
      <c r="E467" s="3" t="s">
        <v>776</v>
      </c>
      <c r="F467" s="3" t="s">
        <v>830</v>
      </c>
      <c r="G467" s="3" t="s">
        <v>844</v>
      </c>
    </row>
    <row r="468" spans="2:7" ht="30" x14ac:dyDescent="0.25">
      <c r="B468" s="1">
        <v>466</v>
      </c>
      <c r="C468" s="1"/>
      <c r="D468" s="2" t="str">
        <f t="shared" si="8"/>
        <v>The split of the country target numerator by sources should be revised and corrected in Section A, Tab 1 (Numerator).</v>
      </c>
      <c r="E468" s="3" t="s">
        <v>770</v>
      </c>
      <c r="F468" s="3" t="s">
        <v>831</v>
      </c>
      <c r="G468" s="3" t="s">
        <v>845</v>
      </c>
    </row>
    <row r="469" spans="2:7" ht="75" x14ac:dyDescent="0.25">
      <c r="B469" s="1">
        <v>467</v>
      </c>
      <c r="C469" s="1"/>
      <c r="D469" s="2" t="str">
        <f t="shared" si="7"/>
        <v>Critical gaps (e.g. highlighted in red and orange) should inform investment prioritization in the Funding Request. Ensure alignment with other components of the Funding Request such as the Funding Landscape Table and PAAR.</v>
      </c>
      <c r="E469" s="3" t="s">
        <v>772</v>
      </c>
      <c r="F469" s="3" t="s">
        <v>822</v>
      </c>
      <c r="G469" s="3" t="s">
        <v>813</v>
      </c>
    </row>
    <row r="470" spans="2:7" ht="45" x14ac:dyDescent="0.25">
      <c r="B470" s="1">
        <v>468</v>
      </c>
      <c r="C470" s="1"/>
      <c r="D470" s="2" t="str">
        <f t="shared" si="7"/>
        <v>The Global Fund contribution to the target is material. Ensure alignment with the assumptions provided for the programmatic split by sources and the Funding Landscape Table.</v>
      </c>
      <c r="E470" s="3" t="s">
        <v>777</v>
      </c>
      <c r="F470" s="3" t="s">
        <v>832</v>
      </c>
      <c r="G470" s="3" t="s">
        <v>846</v>
      </c>
    </row>
    <row r="471" spans="2:7" x14ac:dyDescent="0.25">
      <c r="B471" s="1">
        <v>469</v>
      </c>
      <c r="C471" s="1"/>
      <c r="D471" s="2" t="str">
        <f t="shared" si="7"/>
        <v>All sections</v>
      </c>
      <c r="E471" s="3" t="s">
        <v>833</v>
      </c>
      <c r="F471" s="3" t="s">
        <v>835</v>
      </c>
      <c r="G471" s="3" t="s">
        <v>847</v>
      </c>
    </row>
    <row r="472" spans="2:7" ht="30" x14ac:dyDescent="0.25">
      <c r="B472" s="1">
        <v>470</v>
      </c>
      <c r="C472" s="1"/>
      <c r="D472" s="2" t="str">
        <f t="shared" si="7"/>
        <v>Fields not required for completion, based on the applicant's module and/or indicator selection.</v>
      </c>
      <c r="E472" s="3" t="s">
        <v>778</v>
      </c>
      <c r="F472" s="3" t="s">
        <v>836</v>
      </c>
      <c r="G472" s="3" t="s">
        <v>848</v>
      </c>
    </row>
    <row r="473" spans="2:7" ht="45" x14ac:dyDescent="0.25">
      <c r="B473" s="1">
        <v>471</v>
      </c>
      <c r="C473" s="1"/>
      <c r="D473" s="2" t="str">
        <f t="shared" si="7"/>
        <v>Applicants can revise the module and/or indicator selection in Section A, Tab 1 (Numerator) to enable data entry for these fields.</v>
      </c>
      <c r="E473" s="3" t="s">
        <v>834</v>
      </c>
      <c r="F473" s="3" t="s">
        <v>837</v>
      </c>
      <c r="G473" s="3" t="s">
        <v>849</v>
      </c>
    </row>
    <row r="474" spans="2:7" x14ac:dyDescent="0.25">
      <c r="B474" s="1">
        <v>472</v>
      </c>
      <c r="C474" s="1"/>
      <c r="D474" s="2" t="str">
        <f t="shared" si="7"/>
        <v/>
      </c>
      <c r="E474" s="3"/>
      <c r="F474" s="3"/>
      <c r="G474" s="3"/>
    </row>
    <row r="475" spans="2:7" x14ac:dyDescent="0.25">
      <c r="B475" s="1">
        <v>473</v>
      </c>
      <c r="C475" s="1"/>
      <c r="D475" s="2" t="str">
        <f t="shared" si="7"/>
        <v/>
      </c>
      <c r="E475" s="3"/>
      <c r="F475" s="3"/>
      <c r="G475" s="3"/>
    </row>
    <row r="476" spans="2:7" x14ac:dyDescent="0.25">
      <c r="B476" s="1">
        <v>474</v>
      </c>
      <c r="C476" s="1"/>
      <c r="D476" s="2" t="str">
        <f t="shared" si="7"/>
        <v/>
      </c>
      <c r="E476" s="3"/>
      <c r="F476" s="3"/>
      <c r="G476" s="3"/>
    </row>
    <row r="477" spans="2:7" x14ac:dyDescent="0.25">
      <c r="B477" s="1">
        <v>475</v>
      </c>
      <c r="C477" s="1"/>
      <c r="D477" s="2" t="str">
        <f t="shared" si="7"/>
        <v/>
      </c>
      <c r="E477" s="3"/>
      <c r="F477" s="3"/>
      <c r="G477" s="3"/>
    </row>
    <row r="478" spans="2:7" x14ac:dyDescent="0.25">
      <c r="B478" s="1">
        <v>476</v>
      </c>
      <c r="C478" s="1"/>
      <c r="D478" s="2" t="str">
        <f t="shared" si="7"/>
        <v/>
      </c>
      <c r="E478" s="3"/>
      <c r="F478" s="3"/>
      <c r="G478" s="3"/>
    </row>
    <row r="479" spans="2:7" x14ac:dyDescent="0.25">
      <c r="B479" s="1">
        <v>477</v>
      </c>
      <c r="C479" s="1"/>
      <c r="D479" s="2" t="str">
        <f t="shared" si="7"/>
        <v/>
      </c>
      <c r="E479" s="3"/>
      <c r="F479" s="3"/>
      <c r="G479" s="3"/>
    </row>
    <row r="480" spans="2:7" x14ac:dyDescent="0.25">
      <c r="B480" s="1">
        <v>478</v>
      </c>
      <c r="C480" s="1"/>
      <c r="D480" s="2" t="str">
        <f t="shared" si="7"/>
        <v/>
      </c>
      <c r="E480" s="3"/>
      <c r="F480" s="3"/>
      <c r="G480" s="3"/>
    </row>
    <row r="481" spans="2:7" x14ac:dyDescent="0.25">
      <c r="B481" s="1">
        <v>479</v>
      </c>
      <c r="C481" s="1"/>
      <c r="D481" s="2" t="str">
        <f t="shared" si="7"/>
        <v/>
      </c>
      <c r="E481" s="3"/>
      <c r="F481" s="3"/>
      <c r="G481" s="3"/>
    </row>
    <row r="482" spans="2:7" x14ac:dyDescent="0.25">
      <c r="B482" s="1">
        <v>480</v>
      </c>
      <c r="C482" s="1"/>
      <c r="D482" s="2" t="str">
        <f t="shared" si="7"/>
        <v/>
      </c>
      <c r="E482" s="3"/>
      <c r="F482" s="3"/>
      <c r="G482" s="3"/>
    </row>
    <row r="483" spans="2:7" x14ac:dyDescent="0.25">
      <c r="B483" s="1">
        <v>481</v>
      </c>
      <c r="C483" s="1"/>
      <c r="D483" s="2" t="str">
        <f t="shared" si="7"/>
        <v/>
      </c>
      <c r="E483" s="3"/>
      <c r="F483" s="3"/>
      <c r="G483" s="3"/>
    </row>
    <row r="484" spans="2:7" x14ac:dyDescent="0.25">
      <c r="B484" s="1">
        <v>482</v>
      </c>
      <c r="C484" s="1"/>
      <c r="D484" s="2" t="str">
        <f t="shared" si="7"/>
        <v/>
      </c>
      <c r="E484" s="3"/>
      <c r="F484" s="3"/>
      <c r="G484" s="3"/>
    </row>
    <row r="485" spans="2:7" x14ac:dyDescent="0.25">
      <c r="B485" s="1">
        <v>483</v>
      </c>
      <c r="C485" s="1"/>
      <c r="D485" s="2" t="str">
        <f t="shared" si="7"/>
        <v/>
      </c>
      <c r="E485" s="3"/>
      <c r="F485" s="3"/>
      <c r="G485" s="3"/>
    </row>
    <row r="486" spans="2:7" x14ac:dyDescent="0.25">
      <c r="B486" s="1">
        <v>484</v>
      </c>
      <c r="C486" s="1"/>
      <c r="D486" s="2" t="str">
        <f t="shared" si="7"/>
        <v/>
      </c>
      <c r="E486" s="3"/>
      <c r="F486" s="3"/>
      <c r="G486" s="3"/>
    </row>
    <row r="487" spans="2:7" x14ac:dyDescent="0.25">
      <c r="B487" s="1">
        <v>485</v>
      </c>
      <c r="C487" s="1"/>
      <c r="D487" s="2" t="str">
        <f t="shared" si="7"/>
        <v/>
      </c>
      <c r="E487" s="3"/>
      <c r="F487" s="3"/>
      <c r="G487" s="3"/>
    </row>
    <row r="488" spans="2:7" x14ac:dyDescent="0.25">
      <c r="B488" s="1">
        <v>486</v>
      </c>
      <c r="C488" s="1"/>
      <c r="D488" s="2" t="str">
        <f t="shared" si="7"/>
        <v/>
      </c>
      <c r="E488" s="3"/>
      <c r="F488" s="3"/>
      <c r="G488" s="3"/>
    </row>
    <row r="489" spans="2:7" x14ac:dyDescent="0.25">
      <c r="B489" s="1">
        <v>487</v>
      </c>
      <c r="C489" s="1"/>
      <c r="D489" s="2" t="str">
        <f t="shared" si="7"/>
        <v/>
      </c>
      <c r="E489" s="3"/>
      <c r="F489" s="3"/>
      <c r="G489" s="3"/>
    </row>
    <row r="490" spans="2:7" x14ac:dyDescent="0.25">
      <c r="B490" s="1">
        <v>488</v>
      </c>
      <c r="C490" s="1"/>
      <c r="D490" s="2" t="str">
        <f t="shared" si="7"/>
        <v/>
      </c>
      <c r="E490" s="3"/>
      <c r="F490" s="3"/>
      <c r="G490" s="3"/>
    </row>
    <row r="491" spans="2:7" x14ac:dyDescent="0.25">
      <c r="B491" s="1">
        <v>489</v>
      </c>
      <c r="C491" s="1"/>
      <c r="D491" s="2" t="str">
        <f t="shared" si="7"/>
        <v/>
      </c>
      <c r="E491" s="3"/>
      <c r="F491" s="3"/>
      <c r="G491" s="3"/>
    </row>
    <row r="492" spans="2:7" x14ac:dyDescent="0.25">
      <c r="B492" s="1">
        <v>490</v>
      </c>
      <c r="C492" s="1"/>
      <c r="D492" s="2" t="str">
        <f t="shared" si="7"/>
        <v/>
      </c>
      <c r="E492" s="3"/>
      <c r="F492" s="3"/>
      <c r="G492" s="3"/>
    </row>
    <row r="493" spans="2:7" x14ac:dyDescent="0.25">
      <c r="B493" s="1">
        <v>491</v>
      </c>
      <c r="C493" s="1"/>
      <c r="D493" s="2" t="str">
        <f t="shared" si="7"/>
        <v/>
      </c>
      <c r="E493" s="3"/>
      <c r="F493" s="3"/>
      <c r="G493" s="3"/>
    </row>
    <row r="494" spans="2:7" x14ac:dyDescent="0.25">
      <c r="B494" s="1">
        <v>492</v>
      </c>
      <c r="C494" s="1"/>
      <c r="D494" s="2" t="str">
        <f t="shared" si="7"/>
        <v/>
      </c>
      <c r="E494" s="3"/>
      <c r="F494" s="3"/>
      <c r="G494" s="3"/>
    </row>
    <row r="495" spans="2:7" x14ac:dyDescent="0.25">
      <c r="B495" s="1">
        <v>493</v>
      </c>
      <c r="C495" s="1"/>
      <c r="D495" s="2" t="str">
        <f t="shared" si="7"/>
        <v/>
      </c>
      <c r="E495" s="3"/>
      <c r="F495" s="3"/>
      <c r="G495" s="3"/>
    </row>
    <row r="496" spans="2:7" x14ac:dyDescent="0.25">
      <c r="B496" s="1">
        <v>494</v>
      </c>
      <c r="C496" s="1"/>
      <c r="D496" s="2" t="str">
        <f t="shared" si="7"/>
        <v/>
      </c>
      <c r="E496" s="3"/>
      <c r="F496" s="3"/>
      <c r="G496" s="3"/>
    </row>
    <row r="497" spans="2:7" x14ac:dyDescent="0.25">
      <c r="B497" s="1">
        <v>495</v>
      </c>
      <c r="C497" s="1"/>
      <c r="D497" s="2" t="str">
        <f t="shared" si="7"/>
        <v/>
      </c>
      <c r="E497" s="3"/>
      <c r="F497" s="3"/>
      <c r="G497" s="3"/>
    </row>
    <row r="498" spans="2:7" x14ac:dyDescent="0.25">
      <c r="B498" s="1">
        <v>496</v>
      </c>
      <c r="C498" s="1"/>
      <c r="D498" s="2" t="str">
        <f t="shared" si="7"/>
        <v/>
      </c>
      <c r="E498" s="3"/>
      <c r="F498" s="3"/>
      <c r="G498" s="3"/>
    </row>
    <row r="499" spans="2:7" x14ac:dyDescent="0.25">
      <c r="B499" s="1">
        <v>497</v>
      </c>
      <c r="C499" s="1"/>
      <c r="D499" s="2" t="str">
        <f t="shared" si="7"/>
        <v/>
      </c>
      <c r="E499" s="3"/>
      <c r="F499" s="3"/>
      <c r="G499" s="3"/>
    </row>
    <row r="500" spans="2:7" x14ac:dyDescent="0.25">
      <c r="B500" s="1">
        <v>498</v>
      </c>
      <c r="C500" s="1"/>
      <c r="D500" s="2" t="str">
        <f t="shared" si="7"/>
        <v/>
      </c>
      <c r="E500" s="3"/>
      <c r="F500" s="3"/>
      <c r="G500" s="3"/>
    </row>
    <row r="501" spans="2:7" x14ac:dyDescent="0.25">
      <c r="B501" s="1">
        <v>499</v>
      </c>
      <c r="C501" s="1"/>
      <c r="D501" s="2" t="str">
        <f t="shared" si="7"/>
        <v/>
      </c>
      <c r="E501" s="3"/>
      <c r="F501" s="3"/>
      <c r="G501" s="3"/>
    </row>
    <row r="502" spans="2:7" x14ac:dyDescent="0.25">
      <c r="B502" s="1">
        <v>500</v>
      </c>
      <c r="C502" s="1"/>
      <c r="D502" s="2" t="str">
        <f t="shared" si="7"/>
        <v/>
      </c>
      <c r="E502" s="3"/>
      <c r="F502" s="3"/>
      <c r="G502" s="3"/>
    </row>
    <row r="503" spans="2:7" x14ac:dyDescent="0.25">
      <c r="B503" s="1">
        <v>501</v>
      </c>
      <c r="C503" s="1"/>
      <c r="D503" s="2" t="str">
        <f t="shared" si="7"/>
        <v/>
      </c>
      <c r="E503" s="3"/>
      <c r="F503" s="3"/>
      <c r="G503" s="3"/>
    </row>
  </sheetData>
  <sheetProtection algorithmName="SHA-512" hashValue="W1AbcSguEia/WbsvZd+8bhGYYUd9Y0e/UnliyKk28wvEO6+wfFJxuBg6ccBZcJcXDQyK7knPi8zEbD89VlFi6w==" saltValue="n+FgmEfbkirzkYx7rl0wy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E71"/>
  <sheetViews>
    <sheetView showGridLines="0" tabSelected="1" zoomScaleNormal="100" workbookViewId="0">
      <selection activeCell="C11" sqref="C11"/>
    </sheetView>
  </sheetViews>
  <sheetFormatPr defaultColWidth="8.7109375" defaultRowHeight="12.75" x14ac:dyDescent="0.2"/>
  <cols>
    <col min="1" max="1" width="26.85546875" style="52" customWidth="1"/>
    <col min="2" max="2" width="35.7109375" style="52" customWidth="1"/>
    <col min="3" max="3" width="19.5703125" style="52" customWidth="1"/>
    <col min="4" max="4" width="39.85546875" style="52" customWidth="1"/>
    <col min="5" max="5" width="130.140625" style="52" customWidth="1"/>
    <col min="6" max="16384" width="8.7109375" style="52"/>
  </cols>
  <sheetData>
    <row r="1" spans="1:5" ht="15" x14ac:dyDescent="0.2">
      <c r="C1" s="157"/>
      <c r="D1" s="248" t="str">
        <f>Translations!$D$3</f>
        <v>Date published:</v>
      </c>
      <c r="E1" s="249">
        <v>45980</v>
      </c>
    </row>
    <row r="2" spans="1:5" ht="20.25" x14ac:dyDescent="0.3">
      <c r="A2" s="313" t="str">
        <f>Translations!$D$4</f>
        <v>Programmatic Gap Tables</v>
      </c>
      <c r="B2" s="313"/>
      <c r="C2" s="313"/>
    </row>
    <row r="3" spans="1:5" x14ac:dyDescent="0.2">
      <c r="A3" s="314"/>
      <c r="B3" s="314"/>
      <c r="C3" s="314"/>
    </row>
    <row r="4" spans="1:5" x14ac:dyDescent="0.2">
      <c r="A4" s="315" t="str">
        <f>Translations!$D$5</f>
        <v xml:space="preserve">Please read the instructions carefully before completing the Programmatic Gap Table. </v>
      </c>
      <c r="B4" s="315"/>
      <c r="C4" s="315"/>
    </row>
    <row r="5" spans="1:5" x14ac:dyDescent="0.2">
      <c r="A5" s="315" t="str">
        <f>Translations!$D$6</f>
        <v xml:space="preserve">To complete this cover sheet, select from the drop-down lists for Applicant and Applicant type. </v>
      </c>
      <c r="B5" s="315"/>
      <c r="C5" s="315"/>
    </row>
    <row r="6" spans="1:5" x14ac:dyDescent="0.2">
      <c r="A6" s="90"/>
      <c r="B6" s="90"/>
    </row>
    <row r="7" spans="1:5" x14ac:dyDescent="0.2">
      <c r="A7" s="90"/>
      <c r="B7" s="90"/>
      <c r="C7" s="90"/>
    </row>
    <row r="8" spans="1:5" ht="15" x14ac:dyDescent="0.2">
      <c r="A8" s="9" t="str">
        <f>Translations!$D$7</f>
        <v>Applicant</v>
      </c>
      <c r="B8" s="161" t="str">
        <f>Translations!$D$48</f>
        <v>Please select</v>
      </c>
      <c r="C8" s="90"/>
    </row>
    <row r="9" spans="1:5" ht="15" x14ac:dyDescent="0.2">
      <c r="A9" s="10" t="str">
        <f>Translations!$D$8</f>
        <v>Component</v>
      </c>
      <c r="B9" s="162" t="str">
        <f>Translations!$D$11</f>
        <v>HIV</v>
      </c>
      <c r="C9" s="90"/>
    </row>
    <row r="10" spans="1:5" ht="15" x14ac:dyDescent="0.2">
      <c r="A10" s="11" t="str">
        <f>Translations!$D$9</f>
        <v>Applicant type</v>
      </c>
      <c r="B10" s="161" t="str">
        <f>Translations!$D$48</f>
        <v>Please select</v>
      </c>
      <c r="C10" s="90"/>
    </row>
    <row r="11" spans="1:5" x14ac:dyDescent="0.2">
      <c r="A11" s="90"/>
      <c r="B11" s="90"/>
      <c r="C11" s="90"/>
    </row>
    <row r="12" spans="1:5" x14ac:dyDescent="0.2">
      <c r="A12" s="325" t="str">
        <f>Translations!$D$10</f>
        <v>English: Choose the language (line B14)</v>
      </c>
      <c r="B12" s="326"/>
      <c r="C12" s="90"/>
    </row>
    <row r="13" spans="1:5" x14ac:dyDescent="0.2">
      <c r="A13" s="158"/>
      <c r="B13" s="159"/>
      <c r="C13" s="90"/>
    </row>
    <row r="14" spans="1:5" ht="15" x14ac:dyDescent="0.2">
      <c r="A14" s="10" t="str">
        <f>Translations!$D$13</f>
        <v>Language</v>
      </c>
      <c r="B14" s="160" t="s">
        <v>3</v>
      </c>
      <c r="C14" s="90"/>
    </row>
    <row r="15" spans="1:5" x14ac:dyDescent="0.2">
      <c r="A15" s="90"/>
      <c r="B15" s="90"/>
      <c r="C15" s="90"/>
    </row>
    <row r="16" spans="1:5" ht="13.5" thickBot="1" x14ac:dyDescent="0.25"/>
    <row r="17" spans="1:5" ht="15" x14ac:dyDescent="0.2">
      <c r="A17" s="316" t="str">
        <f>Translations!$D$14</f>
        <v>Instructions for filling out the HIV Programmatic Gap Table</v>
      </c>
      <c r="B17" s="317"/>
      <c r="C17" s="317"/>
      <c r="D17" s="317"/>
      <c r="E17" s="318"/>
    </row>
    <row r="18" spans="1:5" ht="8.25" customHeight="1" x14ac:dyDescent="0.2">
      <c r="A18" s="319"/>
      <c r="B18" s="320"/>
      <c r="C18" s="320"/>
      <c r="D18" s="320"/>
      <c r="E18" s="321"/>
    </row>
    <row r="19" spans="1:5" x14ac:dyDescent="0.2">
      <c r="A19" s="302" t="str">
        <f>Translations!$D15</f>
        <v>Please complete the Programmatic Gap Table by providing data for the priority modules and respective indicators in Data Entry Tab 1 (tab entitled Section_A_HIV_Numerator_Tab_1) and Data Entry Tab 2 (tab entitled Section_A_HIV_Denominators_Tab_2).</v>
      </c>
      <c r="B19" s="295"/>
      <c r="C19" s="295"/>
      <c r="D19" s="295"/>
      <c r="E19" s="303"/>
    </row>
    <row r="20" spans="1:5" x14ac:dyDescent="0.2">
      <c r="A20" s="302" t="str">
        <f>Translations!$D16</f>
        <v>Programmatic gap table completion is required for Applicants from all High Impact (HI) and Core portfolios. For Focused portfolios, completion is optional and under the guidance of Global Fund Country Teams.</v>
      </c>
      <c r="B20" s="295"/>
      <c r="C20" s="295"/>
      <c r="D20" s="295"/>
      <c r="E20" s="303"/>
    </row>
    <row r="21" spans="1:5" x14ac:dyDescent="0.2">
      <c r="A21" s="302" t="str">
        <f>Translations!$D17</f>
        <v>The HIV Programmatic Gap Table estimates the gaps for selected indicators of four priority modules of the Modular Framework: HIV Prevention, Differentiated HIV Testing Services, Treatment, Care and Support and TB/HIV.</v>
      </c>
      <c r="B21" s="295"/>
      <c r="C21" s="295"/>
      <c r="D21" s="295"/>
      <c r="E21" s="303"/>
    </row>
    <row r="22" spans="1:5" ht="39" customHeight="1" x14ac:dyDescent="0.2">
      <c r="A22" s="302" t="str">
        <f>Translations!$D18</f>
        <v>While selected indicators for HIV Prevention and Differentiated HIV Testing Services are provided in the tables for key and vulnerable populations, Applicants are requested to select at least two priority key populations in the Programmatic Gap Table, unless otherwise indicated by the Country Team. In addition, Applicants from the Global Fund's list of 12 adolescent girls and young women (AGYW) priority countries (Botswana, Eswatini, Kenya, Lesotho, Malawi, Mozambique, Namibia, South Africa, Tanzania, Uganda, Zambia, Zimbabwe) should complete HIV Prevention indicators for this population group.</v>
      </c>
      <c r="B22" s="295"/>
      <c r="C22" s="295"/>
      <c r="D22" s="295"/>
      <c r="E22" s="303"/>
    </row>
    <row r="23" spans="1:5" ht="20.25" customHeight="1" x14ac:dyDescent="0.2">
      <c r="A23" s="322" t="str">
        <f>Translations!$D19</f>
        <v>The HIV Programmatic Gap Table is composed of three sections: Section A for data entry, Section B for the HIV gap summary, and Section C for the summary of covered HIV targets and contributions.</v>
      </c>
      <c r="B23" s="323"/>
      <c r="C23" s="323"/>
      <c r="D23" s="323"/>
      <c r="E23" s="324"/>
    </row>
    <row r="24" spans="1:5" x14ac:dyDescent="0.2">
      <c r="A24" s="307" t="str">
        <f>Translations!$D20</f>
        <v>Section A. Data Entry Tabs.</v>
      </c>
      <c r="B24" s="308"/>
      <c r="C24" s="308"/>
      <c r="D24" s="308"/>
      <c r="E24" s="309"/>
    </row>
    <row r="25" spans="1:5" ht="14.25" customHeight="1" x14ac:dyDescent="0.2">
      <c r="A25" s="302" t="str">
        <f>Translations!$D21</f>
        <v>Do not use copy-and-paste functions for any cells in Data Entry Tabs 1 and 2, Section A. This may alter the cell formatting and cause errors in automated formulas in other sections.</v>
      </c>
      <c r="B25" s="295"/>
      <c r="C25" s="295"/>
      <c r="D25" s="295"/>
      <c r="E25" s="303"/>
    </row>
    <row r="26" spans="1:5" x14ac:dyDescent="0.2">
      <c r="A26" s="307" t="str">
        <f>Translations!$D22</f>
        <v>Data Entry Tab 1 (numerators)</v>
      </c>
      <c r="B26" s="308"/>
      <c r="C26" s="308"/>
      <c r="D26" s="308"/>
      <c r="E26" s="309"/>
    </row>
    <row r="27" spans="1:5" x14ac:dyDescent="0.2">
      <c r="A27" s="302" t="str">
        <f>Translations!$D23</f>
        <v>Purpose: To select priority modules and indicators and input data for the numerator of selected indicators. All cells for data entry are highlighted in yellow.</v>
      </c>
      <c r="B27" s="295"/>
      <c r="C27" s="295"/>
      <c r="D27" s="295"/>
      <c r="E27" s="303"/>
    </row>
    <row r="28" spans="1:5" ht="26.25" customHeight="1" x14ac:dyDescent="0.2">
      <c r="A28" s="302" t="str">
        <f>Translations!$D24</f>
        <v>The priority modules are the subgroup of modules of the Global Fund modular framework that have been selected for the programmatic gap tables design. These priority modules include standard indicators related to global targets of the corresponding disease component.</v>
      </c>
      <c r="B28" s="295"/>
      <c r="C28" s="295"/>
      <c r="D28" s="295"/>
      <c r="E28" s="303"/>
    </row>
    <row r="29" spans="1:5" x14ac:dyDescent="0.2">
      <c r="A29" s="302" t="str">
        <f>Translations!$D25</f>
        <v>Specify the baseline year in cell I8 and years for the implementation period in cells K8, M8 and N8. These years will automatically apply to all tabs based on your input.</v>
      </c>
      <c r="B29" s="295"/>
      <c r="C29" s="295"/>
      <c r="D29" s="295"/>
      <c r="E29" s="303"/>
    </row>
    <row r="30" spans="1:5" x14ac:dyDescent="0.2">
      <c r="A30" s="302" t="str">
        <f>Translations!$D26</f>
        <v>Requirements for indicator selection are specified for each priority module in Section_A_HIV_Numerator_Tab_1 (Column C). First, select ""Yes"" for the priority modules related to Global Fund investments in the funding request in column B. Selected modules and indicators will automatically appear in Data Entry Tab 2. The automated calculations of gaps and contributions will be shown in the HIV gap summary tab (tab entitled Section_B_HIV_Gaps) and the HIV summary contributions tab (tab entitled Section_C_HIV_CountryTargets&amp;Co), respectively. Second, select ""Yes"" for the indicators related to Global Fund investments in the funding request.</v>
      </c>
      <c r="B30" s="295"/>
      <c r="C30" s="295"/>
      <c r="D30" s="295"/>
      <c r="E30" s="303"/>
    </row>
    <row r="31" spans="1:5" x14ac:dyDescent="0.2">
      <c r="A31" s="302" t="str">
        <f>Translations!$D27</f>
        <v>The TB/HIV module and its priority indicator are included in both the HIV and TB Programmatic Gap Tables. When Applicants are submitting requests for both diseases and must complete both tables, this module should be filled out only once, in either table.
Then input baseline data using latest programmatic results available, country targets based on National Strategic Plan (NSP) or equivalent, and split by funding sources for the numerators of the selected indicators. Ideally, this split of targets is based on a costed NSP and considers specific resources     needed to achieve the indicator target. Additional guidance specific to the indicators is provided in Column AG in Data Entry Tab 1.</v>
      </c>
      <c r="B31" s="295"/>
      <c r="C31" s="295"/>
      <c r="D31" s="295"/>
      <c r="E31" s="303"/>
    </row>
    <row r="32" spans="1:5" x14ac:dyDescent="0.2">
      <c r="A32" s="302" t="str">
        <f>Translations!$D28</f>
        <v>Complete the comment box. Provide explanatory comments for baseline and target assumptions, including the rationale for the target splits and the source of assumptions when a costed NSP is not available.</v>
      </c>
      <c r="B32" s="295"/>
      <c r="C32" s="295"/>
      <c r="D32" s="295"/>
      <c r="E32" s="303"/>
    </row>
    <row r="33" spans="1:5" ht="39" customHeight="1" x14ac:dyDescent="0.2">
      <c r="A33" s="302" t="str">
        <f>Translations!$D29</f>
        <v>For countries where domestic resources are covering all or most essential commodities and other costs for service delivery related to the selected priority indicator, estimating the contributions from other sources, including the Global Fund, can be difficult. Applicants may consider assumptions that may apply only to the local context and will require national programs to consider how the interventions and activities to be funded by the Global Fund will contribute to sustaining or scaling up service delivery to achieve the targets of priority indicators. In these cases, Applicants may estimate the Global Fund contribution in terms of the proportion of the target that such interventions can help to achieve and provide their assumptions in the comment box.  Additionally, assumptions and rationale for available funding by sources in the Programmatic Gap Table should be aligned with the funding landscape table.</v>
      </c>
      <c r="B33" s="295"/>
      <c r="C33" s="295"/>
      <c r="D33" s="295"/>
      <c r="E33" s="303"/>
    </row>
    <row r="34" spans="1:5" ht="21.75" customHeight="1" x14ac:dyDescent="0.2">
      <c r="A34" s="302" t="str">
        <f>Translations!$D30</f>
        <v>Once the data entry for selected priority modules and indicators is complete, proceed to complete Data Entry Tab 2.</v>
      </c>
      <c r="B34" s="295"/>
      <c r="C34" s="295"/>
      <c r="D34" s="295"/>
      <c r="E34" s="303"/>
    </row>
    <row r="35" spans="1:5" x14ac:dyDescent="0.2">
      <c r="A35" s="310" t="str">
        <f>Translations!$D31</f>
        <v>Data Entry Tab 2 (denominators and estimates)</v>
      </c>
      <c r="B35" s="311"/>
      <c r="C35" s="311"/>
      <c r="D35" s="311"/>
      <c r="E35" s="312"/>
    </row>
    <row r="36" spans="1:5" x14ac:dyDescent="0.2">
      <c r="A36" s="302" t="str">
        <f>Translations!$D32</f>
        <v>Purpose: To input the data corresponding to estimates and/or denominators of selected indicators. All the cells for data entry are highlighted in yellow.</v>
      </c>
      <c r="B36" s="295"/>
      <c r="C36" s="295"/>
      <c r="D36" s="295"/>
      <c r="E36" s="303"/>
    </row>
    <row r="37" spans="1:5" x14ac:dyDescent="0.2">
      <c r="A37" s="302" t="str">
        <f>Translations!$D33</f>
        <v>Selected indicators in Data Entry Tab 1 will automatically be selected for completion in Data Entry Tab 2 (Column C).</v>
      </c>
      <c r="B37" s="295"/>
      <c r="C37" s="295"/>
      <c r="D37" s="295"/>
      <c r="E37" s="303"/>
    </row>
    <row r="38" spans="1:5" x14ac:dyDescent="0.2">
      <c r="A38" s="302" t="str">
        <f>Translations!$D34</f>
        <v>Input country estimates or denominators for baselines and targets of selected indicators. Additional specific guidance is provided in the same tab.</v>
      </c>
      <c r="B38" s="295"/>
      <c r="C38" s="295"/>
      <c r="D38" s="295"/>
      <c r="E38" s="303"/>
    </row>
    <row r="39" spans="1:5" ht="24" customHeight="1" x14ac:dyDescent="0.2">
      <c r="A39" s="302" t="str">
        <f>Translations!$D35</f>
        <v>Complete the comment box by providing key assumptions for country estimates and specify the relevant data sources (Column N).</v>
      </c>
      <c r="B39" s="295"/>
      <c r="C39" s="295"/>
      <c r="D39" s="295"/>
      <c r="E39" s="303"/>
    </row>
    <row r="40" spans="1:5" x14ac:dyDescent="0.2">
      <c r="A40" s="304" t="str">
        <f>Translations!$D36</f>
        <v>Section B. HIV gaps summary</v>
      </c>
      <c r="B40" s="305"/>
      <c r="C40" s="305"/>
      <c r="D40" s="305"/>
      <c r="E40" s="306"/>
    </row>
    <row r="41" spans="1:5" x14ac:dyDescent="0.2">
      <c r="A41" s="302" t="str">
        <f>Translations!$D37</f>
        <v>Purpose: To present the automated calculation of gaps for the selected indicators. The programmatic gap is estimated using data provided by Applicants in Data Entry Tabs 1 and 2.</v>
      </c>
      <c r="B41" s="295"/>
      <c r="C41" s="295"/>
      <c r="D41" s="295"/>
      <c r="E41" s="303"/>
    </row>
    <row r="42" spans="1:5" x14ac:dyDescent="0.2">
      <c r="A42" s="302" t="str">
        <f>Translations!$D38</f>
        <v>Use quantified programmatic gaps as reference for prioritizing interventions in the Prioritized Above Allocation Request tool (PAAR). Prioritize the gap to reach country targets when proposing activities in the PAAR that aim to close that gap.</v>
      </c>
      <c r="B42" s="295"/>
      <c r="C42" s="295"/>
      <c r="D42" s="295"/>
      <c r="E42" s="303"/>
    </row>
    <row r="43" spans="1:5" ht="21.75" customHeight="1" x14ac:dyDescent="0.2">
      <c r="A43" s="302" t="str">
        <f>Translations!$D39</f>
        <v>Gaps to reach global targets can help to clarify ambition, prioritization and additional resource needs, and inform in-country advocacy to accelerate progress toward global targets.</v>
      </c>
      <c r="B43" s="295"/>
      <c r="C43" s="295"/>
      <c r="D43" s="295"/>
      <c r="E43" s="303"/>
    </row>
    <row r="44" spans="1:5" x14ac:dyDescent="0.2">
      <c r="A44" s="299" t="str">
        <f>Translations!$D40</f>
        <v>Section C. Summary of covered HIV targets and contributions by all sources</v>
      </c>
      <c r="B44" s="300"/>
      <c r="C44" s="300"/>
      <c r="D44" s="300"/>
      <c r="E44" s="301"/>
    </row>
    <row r="45" spans="1:5" x14ac:dyDescent="0.2">
      <c r="A45" s="302" t="str">
        <f>Translations!$D41</f>
        <v>Purpose: To present the automated calculations of the contributions to covered targets by available funding sources. Targets covered by all sources and contributions (i.e., Domestic, Global Fund and other external donors) are calculated using data provided by the Applicant in Data Entry Tabs 1 and 2.</v>
      </c>
      <c r="B45" s="295"/>
      <c r="C45" s="295"/>
      <c r="D45" s="295"/>
      <c r="E45" s="303"/>
    </row>
    <row r="46" spans="1:5" x14ac:dyDescent="0.2">
      <c r="A46" s="302" t="str">
        <f>Translations!$D42</f>
        <v>Ensure alignment between this tab summarizing covered HIV targets and the Performance Framework. Selected priority modules and the respective selected coverage indicators can be included in the Performance Framework, in alignment with the indicator selection guidance (see Global Fund Indicator Guidance Sheets). Country Teams may ask Applicants to select additional coverage indicators in the Programmatic Gap Table beyond the specified requirement in Data Entry Tab 1 (e.g., prevention indicators for more than two key populations). In these cases, the Country Team will agree on its prioritization for the Performance Framework.</v>
      </c>
      <c r="B46" s="295"/>
      <c r="C46" s="295"/>
      <c r="D46" s="295"/>
      <c r="E46" s="303"/>
    </row>
    <row r="47" spans="1:5" x14ac:dyDescent="0.2">
      <c r="A47" s="302" t="str">
        <f>Translations!$D43</f>
        <v>Country targets or NSP targets should guide target setting in the Performance Framework, considering factors such as scope of targets (national versus subnational), available funding to cover national targets and share of targets by available funding sources.</v>
      </c>
      <c r="B47" s="295"/>
      <c r="C47" s="295"/>
      <c r="D47" s="295"/>
      <c r="E47" s="303"/>
    </row>
    <row r="48" spans="1:5" x14ac:dyDescent="0.2">
      <c r="A48" s="302" t="str">
        <f>Translations!$D44</f>
        <v>Consider the proportion of national targets covered by contributions from all sources and identified gaps when considering aspects concerning ambition, sustainability and transition in the funding request narrative.</v>
      </c>
      <c r="B48" s="295"/>
      <c r="C48" s="295"/>
      <c r="D48" s="295"/>
      <c r="E48" s="303"/>
    </row>
    <row r="49" spans="1:5" ht="40.5" customHeight="1" thickBot="1" x14ac:dyDescent="0.25">
      <c r="A49" s="292" t="str">
        <f>Translations!$D$45</f>
        <v>The average contribution of the Global Fund to the targets is automatically calculated in column AF for each selected priority module completed by the Applicant. The average contribution is calculated for the three years of implementation period of the funding request, using the data provided for the targets of all indicators within each priority module. When the priority modules for which the Global Fund contribution is 35% or higher, Applicants must complete the Detailed Disease Financial Gap tab for that priority module in the Funding Landscape Table.</v>
      </c>
      <c r="B49" s="293"/>
      <c r="C49" s="293"/>
      <c r="D49" s="293"/>
      <c r="E49" s="294"/>
    </row>
    <row r="50" spans="1:5" s="245" customFormat="1" ht="13.5" thickBot="1" x14ac:dyDescent="0.25">
      <c r="A50" s="295"/>
      <c r="B50" s="295"/>
      <c r="C50" s="295"/>
      <c r="D50" s="295"/>
      <c r="E50" s="295"/>
    </row>
    <row r="51" spans="1:5" s="245" customFormat="1" ht="15" x14ac:dyDescent="0.2">
      <c r="A51" s="296" t="str">
        <f>Translations!$D$12</f>
        <v>Color Legend</v>
      </c>
      <c r="B51" s="297"/>
      <c r="C51" s="297"/>
      <c r="D51" s="297"/>
      <c r="E51" s="298"/>
    </row>
    <row r="52" spans="1:5" s="245" customFormat="1" x14ac:dyDescent="0.2">
      <c r="A52" s="290" t="str">
        <f>Translations!$D$438</f>
        <v>Section</v>
      </c>
      <c r="B52" s="291"/>
      <c r="C52" s="254" t="str">
        <f>Translations!$D$439</f>
        <v>Color</v>
      </c>
      <c r="D52" s="255" t="str">
        <f>Translations!$D$440</f>
        <v>Legend</v>
      </c>
      <c r="E52" s="263" t="str">
        <f>Translations!$D$441</f>
        <v>Action for the Applicant</v>
      </c>
    </row>
    <row r="53" spans="1:5" s="245" customFormat="1" ht="25.5" x14ac:dyDescent="0.2">
      <c r="A53" s="285" t="s">
        <v>752</v>
      </c>
      <c r="B53" s="79" t="str">
        <f>Translations!$D442</f>
        <v>Tab 1 and 2
Numerator and denominator</v>
      </c>
      <c r="C53" s="261"/>
      <c r="D53" s="139" t="str">
        <f>Translations!$D445</f>
        <v xml:space="preserve">Fields for data entry or selection from drop down lists. </v>
      </c>
      <c r="E53" s="264" t="str">
        <f>Translations!$D448</f>
        <v>Please complete the data following the guidance provided for each indicator.</v>
      </c>
    </row>
    <row r="54" spans="1:5" s="245" customFormat="1" ht="38.25" x14ac:dyDescent="0.2">
      <c r="A54" s="285"/>
      <c r="B54" s="286" t="str">
        <f>Translations!$D443</f>
        <v>Tab 1
Country target not covered</v>
      </c>
      <c r="C54" s="257"/>
      <c r="D54" s="139" t="str">
        <f>Translations!$D446</f>
        <v>Error. The number is &lt;0. A negative value means that the sum of each source is higher than the national strategic target.</v>
      </c>
      <c r="E54" s="264" t="str">
        <f>Translations!$D449</f>
        <v xml:space="preserve">Applicants are required to correct negative values.   </v>
      </c>
    </row>
    <row r="55" spans="1:5" s="245" customFormat="1" ht="63.75" x14ac:dyDescent="0.2">
      <c r="A55" s="285"/>
      <c r="B55" s="286"/>
      <c r="C55" s="250" t="str">
        <f>Translations!$D444</f>
        <v>red font</v>
      </c>
      <c r="D55" s="139" t="str">
        <f>Translations!$D447</f>
        <v>Country target not covered (Columns AA, AB and AC). Highlights all values which are &gt;0. A positive number means that there is a portion of the numerator target not covered by any available source of funding.</v>
      </c>
      <c r="E55" s="264" t="str">
        <f>Translations!$D450</f>
        <v>Positive values are accepted. Applicants are encouraged to verify that values are correct, as these values determine the gap to country target and global targets.</v>
      </c>
    </row>
    <row r="56" spans="1:5" s="245" customFormat="1" x14ac:dyDescent="0.2">
      <c r="A56" s="265"/>
      <c r="B56" s="266"/>
      <c r="C56" s="267"/>
      <c r="D56" s="268"/>
      <c r="E56" s="269"/>
    </row>
    <row r="57" spans="1:5" s="245" customFormat="1" x14ac:dyDescent="0.2">
      <c r="A57" s="290" t="str">
        <f>Translations!$D$438</f>
        <v>Section</v>
      </c>
      <c r="B57" s="291"/>
      <c r="C57" s="254" t="str">
        <f>Translations!$D$439</f>
        <v>Color</v>
      </c>
      <c r="D57" s="255" t="str">
        <f>Translations!$D$440</f>
        <v>Legend</v>
      </c>
      <c r="E57" s="263" t="str">
        <f>Translations!$D$441</f>
        <v>Action for the Applicant</v>
      </c>
    </row>
    <row r="58" spans="1:5" s="245" customFormat="1" ht="76.5" x14ac:dyDescent="0.2">
      <c r="A58" s="285" t="s">
        <v>762</v>
      </c>
      <c r="B58" s="286" t="str">
        <f>Translations!$D$451</f>
        <v>The gap to country and gap to global target</v>
      </c>
      <c r="C58" s="257"/>
      <c r="D58" s="258" t="str">
        <f>Translations!$D$455</f>
        <v>Error. The gap resulted negative (&lt;0%).</v>
      </c>
      <c r="E58" s="264" t="str">
        <f>Translations!$D$459</f>
        <v xml:space="preserve">The gap result for country targets is a negative number:
This indicates that the sum of the targets covered by all sources is above the country target. Applicants need to correct this issue before submission. 
The gap to global target is a negative number:
This indicated that the country target and covered targets are above the global target estimated and/or the estimated need. Applicants are encouraged to correct this issue by reviewing target ambition and/or estimates provided. </v>
      </c>
    </row>
    <row r="59" spans="1:5" s="245" customFormat="1" ht="25.5" x14ac:dyDescent="0.2">
      <c r="A59" s="285"/>
      <c r="B59" s="286"/>
      <c r="C59" s="251" t="str">
        <f>Translations!$D$452</f>
        <v>red font</v>
      </c>
      <c r="D59" s="258" t="str">
        <f>Translations!$D$456</f>
        <v>The gap to country target or global target is 50% or higher.</v>
      </c>
      <c r="E59" s="287" t="str">
        <f>Translations!$D$460</f>
        <v>Critical gaps (e.g. highlighted in red and orange) should inform investment prioritization in the Funding Request. Ensure alignment with other components of the Funding Request, such as the Funding Landscape Table and PAAR.</v>
      </c>
    </row>
    <row r="60" spans="1:5" s="245" customFormat="1" ht="25.5" x14ac:dyDescent="0.2">
      <c r="A60" s="285"/>
      <c r="B60" s="286"/>
      <c r="C60" s="252" t="str">
        <f>Translations!$D$453</f>
        <v>orange font</v>
      </c>
      <c r="D60" s="258" t="str">
        <f>Translations!$D$457</f>
        <v xml:space="preserve">The gap to country target or global target is above 10 and below 50%. </v>
      </c>
      <c r="E60" s="287"/>
    </row>
    <row r="61" spans="1:5" s="245" customFormat="1" ht="25.5" x14ac:dyDescent="0.2">
      <c r="A61" s="285"/>
      <c r="B61" s="286"/>
      <c r="C61" s="253" t="str">
        <f>Translations!$D$454</f>
        <v>blue font</v>
      </c>
      <c r="D61" s="258" t="str">
        <f>Translations!$D$458</f>
        <v>The gap to country target or global target is 10% or below.</v>
      </c>
      <c r="E61" s="287"/>
    </row>
    <row r="62" spans="1:5" s="245" customFormat="1" x14ac:dyDescent="0.2">
      <c r="A62" s="265"/>
      <c r="B62" s="134"/>
      <c r="C62" s="270"/>
      <c r="D62" s="268"/>
      <c r="E62" s="271"/>
    </row>
    <row r="63" spans="1:5" s="245" customFormat="1" x14ac:dyDescent="0.2">
      <c r="A63" s="290" t="str">
        <f>Translations!$D$438</f>
        <v>Section</v>
      </c>
      <c r="B63" s="291"/>
      <c r="C63" s="254" t="str">
        <f>Translations!$D$439</f>
        <v>Color</v>
      </c>
      <c r="D63" s="255" t="str">
        <f>Translations!$D$440</f>
        <v>Legend</v>
      </c>
      <c r="E63" s="263" t="str">
        <f>Translations!$D$441</f>
        <v>Action for the Applicant</v>
      </c>
    </row>
    <row r="64" spans="1:5" s="245" customFormat="1" ht="38.25" x14ac:dyDescent="0.2">
      <c r="A64" s="285" t="s">
        <v>768</v>
      </c>
      <c r="B64" s="286" t="str">
        <f>Translations!$D$461</f>
        <v>Country target covered</v>
      </c>
      <c r="C64" s="257"/>
      <c r="D64" s="258" t="str">
        <f>Translations!$D$463</f>
        <v xml:space="preserve">
Error. More than 100% of the country target is covered.</v>
      </c>
      <c r="E64" s="272" t="str">
        <f>Translations!$D$468</f>
        <v>The split of the country target numerator by sources should be revised and corrected in Section A, Tab 1 (Numerator).</v>
      </c>
    </row>
    <row r="65" spans="1:5" s="245" customFormat="1" ht="25.5" x14ac:dyDescent="0.2">
      <c r="A65" s="285"/>
      <c r="B65" s="286"/>
      <c r="C65" s="251" t="str">
        <f>Translations!$D$452</f>
        <v>red font</v>
      </c>
      <c r="D65" s="259" t="str">
        <f>Translations!$D$464</f>
        <v>Less than 50% of the country target is covered.</v>
      </c>
      <c r="E65" s="287" t="str">
        <f>Translations!$D$469</f>
        <v>Critical gaps (e.g. highlighted in red and orange) should inform investment prioritization in the Funding Request. Ensure alignment with other components of the Funding Request such as the Funding Landscape Table and PAAR.</v>
      </c>
    </row>
    <row r="66" spans="1:5" s="245" customFormat="1" ht="25.5" x14ac:dyDescent="0.2">
      <c r="A66" s="285"/>
      <c r="B66" s="286"/>
      <c r="C66" s="252" t="str">
        <f>Translations!$D$453</f>
        <v>orange font</v>
      </c>
      <c r="D66" s="259" t="str">
        <f>Translations!$D$465</f>
        <v>Between 50% and &lt;90% of the country target is covered.</v>
      </c>
      <c r="E66" s="287"/>
    </row>
    <row r="67" spans="1:5" s="245" customFormat="1" x14ac:dyDescent="0.2">
      <c r="A67" s="285"/>
      <c r="B67" s="286"/>
      <c r="C67" s="253" t="str">
        <f>Translations!$D$454</f>
        <v>blue font</v>
      </c>
      <c r="D67" s="259" t="str">
        <f>Translations!$D$466</f>
        <v>90% of more of the country target is covered.</v>
      </c>
      <c r="E67" s="287"/>
    </row>
    <row r="68" spans="1:5" s="245" customFormat="1" ht="38.25" x14ac:dyDescent="0.2">
      <c r="A68" s="285"/>
      <c r="B68" s="256" t="str">
        <f>Translations!$D$462</f>
        <v>Global Fund contribution</v>
      </c>
      <c r="C68" s="260"/>
      <c r="D68" s="259" t="str">
        <f>Translations!$D$467</f>
        <v>Global Fund average contribution to the country covered target during the implementation period is 35% or more.</v>
      </c>
      <c r="E68" s="273" t="str">
        <f>Translations!$D$470</f>
        <v>The Global Fund contribution to the target is material. Ensure alignment with the assumptions provided for the programmatic split by sources and the Funding Landscape Table.</v>
      </c>
    </row>
    <row r="69" spans="1:5" s="245" customFormat="1" x14ac:dyDescent="0.2">
      <c r="A69" s="274"/>
      <c r="B69" s="275"/>
      <c r="C69" s="267"/>
      <c r="D69" s="276"/>
      <c r="E69" s="277"/>
    </row>
    <row r="70" spans="1:5" s="245" customFormat="1" ht="39" thickBot="1" x14ac:dyDescent="0.25">
      <c r="A70" s="288" t="str">
        <f>Translations!$D$471</f>
        <v>All sections</v>
      </c>
      <c r="B70" s="289"/>
      <c r="C70" s="278"/>
      <c r="D70" s="279" t="str">
        <f>Translations!$D$472</f>
        <v>Fields not required for completion, based on the applicant's module and/or indicator selection.</v>
      </c>
      <c r="E70" s="280" t="str">
        <f>Translations!$D$473</f>
        <v>Applicants can revise the module and/or indicator selection in Section A, Tab 1 (Numerator) to enable data entry for these fields.</v>
      </c>
    </row>
    <row r="71" spans="1:5" s="245" customFormat="1" x14ac:dyDescent="0.2"/>
  </sheetData>
  <sheetProtection algorithmName="SHA-512" hashValue="yNHyJPhScbVedTfBzUzA6XbHAnQal3bt89Irn/8UzlwJO2q8q+YA+fENKgURQUjdsgD4Nsn5aeuZHT4wqi7H9A==" saltValue="lxOdPiy8rrAB5BmTEchGNg==" spinCount="100000" sheet="1" formatColumns="0" formatRows="0"/>
  <mergeCells count="52">
    <mergeCell ref="A25:E25"/>
    <mergeCell ref="A24:E24"/>
    <mergeCell ref="A2:C2"/>
    <mergeCell ref="A3:C3"/>
    <mergeCell ref="A4:C4"/>
    <mergeCell ref="A5:C5"/>
    <mergeCell ref="A17:E17"/>
    <mergeCell ref="A18:E18"/>
    <mergeCell ref="A19:E19"/>
    <mergeCell ref="A20:E20"/>
    <mergeCell ref="A21:E21"/>
    <mergeCell ref="A22:E22"/>
    <mergeCell ref="A23:E23"/>
    <mergeCell ref="A12:B12"/>
    <mergeCell ref="A38:E38"/>
    <mergeCell ref="A26:E26"/>
    <mergeCell ref="A27:E27"/>
    <mergeCell ref="A29:E29"/>
    <mergeCell ref="A30:E30"/>
    <mergeCell ref="A31:E31"/>
    <mergeCell ref="A32:E32"/>
    <mergeCell ref="A33:E33"/>
    <mergeCell ref="A34:E34"/>
    <mergeCell ref="A35:E35"/>
    <mergeCell ref="A36:E36"/>
    <mergeCell ref="A37:E37"/>
    <mergeCell ref="A28:E28"/>
    <mergeCell ref="A39:E39"/>
    <mergeCell ref="A40:E40"/>
    <mergeCell ref="A41:E41"/>
    <mergeCell ref="A42:E42"/>
    <mergeCell ref="A43:E43"/>
    <mergeCell ref="A44:E44"/>
    <mergeCell ref="A45:E45"/>
    <mergeCell ref="A46:E46"/>
    <mergeCell ref="A47:E47"/>
    <mergeCell ref="A48:E48"/>
    <mergeCell ref="A49:E49"/>
    <mergeCell ref="A50:E50"/>
    <mergeCell ref="A51:E51"/>
    <mergeCell ref="A52:B52"/>
    <mergeCell ref="A53:A55"/>
    <mergeCell ref="B54:B55"/>
    <mergeCell ref="A64:A68"/>
    <mergeCell ref="B64:B67"/>
    <mergeCell ref="E65:E67"/>
    <mergeCell ref="A70:B70"/>
    <mergeCell ref="A57:B57"/>
    <mergeCell ref="A58:A61"/>
    <mergeCell ref="B58:B61"/>
    <mergeCell ref="E59:E61"/>
    <mergeCell ref="A63:B63"/>
  </mergeCells>
  <dataValidations count="1">
    <dataValidation type="list" allowBlank="1" showInputMessage="1" showErrorMessage="1" error="Invalid entry. Select from dropdown list._x000a_Saisie invalide. Sélectionnez de la liste déroulante._x000a_Entrada no válida. Seleccione de la lista desplegable." sqref="B10" xr:uid="{31BCCB32-7384-4561-974B-D3C8F9D25B4D}">
      <formula1>ApplicantType</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error="Invalid entry. Select from dropdown list._x000a_Saisie invalide. Sélectionnez de la liste déroulante._x000a_Entrada no válida. Seleccione de la lista desplegable." xr:uid="{544B9277-366B-4C95-B9F1-ACD1E575E8B1}">
          <x14:formula1>
            <xm:f>IF(StaticData!$H$5 = TRUE, INDIRECT("FakeRange"), LanguageList)</xm:f>
          </x14:formula1>
          <xm:sqref>B14</xm:sqref>
        </x14:dataValidation>
        <x14:dataValidation type="list" allowBlank="1" showInputMessage="1" showErrorMessage="1" xr:uid="{C94229F9-F00A-4869-8613-08D8C55CC1A1}">
          <x14:formula1>
            <xm:f>_xlfn.IFS(Language="English",StaticData!$N$5:$N$243,Language="Francais",StaticData!$O$5:$O$243,Language="Español",StaticData!$P$5:$P$243)</xm:f>
          </x14:formula1>
          <xm:sqref>B8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E4DC0-45A5-48E0-B552-2D72EE6E56BF}">
  <sheetPr codeName="Sheet4">
    <tabColor rgb="FFFFFF00"/>
  </sheetPr>
  <dimension ref="A1:AN47"/>
  <sheetViews>
    <sheetView showGridLines="0" topLeftCell="A39" workbookViewId="0">
      <selection activeCell="AG41" sqref="AG41"/>
    </sheetView>
  </sheetViews>
  <sheetFormatPr defaultColWidth="8.7109375" defaultRowHeight="14.25" x14ac:dyDescent="0.2"/>
  <cols>
    <col min="1" max="1" width="13.85546875" style="28" customWidth="1"/>
    <col min="2" max="2" width="16.5703125" style="28" customWidth="1"/>
    <col min="3" max="4" width="25.140625" style="51" customWidth="1"/>
    <col min="5" max="5" width="12.5703125" style="52" customWidth="1"/>
    <col min="6" max="6" width="12.140625" style="32" customWidth="1"/>
    <col min="7" max="7" width="85.42578125" style="32" customWidth="1"/>
    <col min="8" max="8" width="2.140625" style="28" customWidth="1"/>
    <col min="9" max="9" width="12" style="28" customWidth="1"/>
    <col min="10" max="10" width="2.140625" style="28" customWidth="1"/>
    <col min="11" max="11" width="9.85546875" style="28" customWidth="1"/>
    <col min="12" max="12" width="9.7109375" style="28" customWidth="1"/>
    <col min="13" max="13" width="9.85546875" style="28" customWidth="1"/>
    <col min="14" max="14" width="1.7109375" style="30" customWidth="1"/>
    <col min="15" max="15" width="9.7109375" style="28" customWidth="1"/>
    <col min="16" max="16" width="9.85546875" style="28" customWidth="1"/>
    <col min="17" max="17" width="9.7109375" style="28" customWidth="1"/>
    <col min="18" max="18" width="1.42578125" style="30" customWidth="1"/>
    <col min="19" max="19" width="9.5703125" style="28" customWidth="1"/>
    <col min="20" max="20" width="9.85546875" style="28" customWidth="1"/>
    <col min="21" max="21" width="8.7109375" style="28"/>
    <col min="22" max="22" width="1.42578125" style="30" customWidth="1"/>
    <col min="23" max="23" width="10.42578125" style="28" customWidth="1"/>
    <col min="24" max="25" width="9.85546875" style="28" customWidth="1"/>
    <col min="26" max="26" width="1.42578125" style="30" customWidth="1"/>
    <col min="27" max="27" width="9.5703125" style="28" customWidth="1"/>
    <col min="28" max="28" width="10.5703125" style="28" customWidth="1"/>
    <col min="29" max="29" width="9.5703125" style="28" customWidth="1"/>
    <col min="30" max="30" width="2.140625" style="28" customWidth="1"/>
    <col min="31" max="31" width="74" style="28" customWidth="1"/>
    <col min="32" max="32" width="2.42578125" style="30" customWidth="1"/>
    <col min="33" max="33" width="108.5703125" style="32" customWidth="1"/>
    <col min="34" max="34" width="8.7109375" style="28"/>
    <col min="35" max="40" width="0" style="28" hidden="1" customWidth="1"/>
    <col min="41" max="16384" width="8.7109375" style="28"/>
  </cols>
  <sheetData>
    <row r="1" spans="1:40" s="52" customFormat="1" ht="13.9" customHeight="1" x14ac:dyDescent="0.2">
      <c r="A1" s="109" t="str">
        <f>Translations!$D$49</f>
        <v>HIV Data Entry Tab 1. Numerators entry tab.</v>
      </c>
      <c r="B1" s="12"/>
      <c r="C1" s="12"/>
      <c r="D1" s="12"/>
      <c r="E1" s="12"/>
      <c r="F1" s="144"/>
      <c r="G1" s="144"/>
      <c r="H1" s="12"/>
      <c r="I1" s="12"/>
      <c r="J1" s="12"/>
      <c r="K1" s="12"/>
      <c r="L1" s="12"/>
      <c r="M1" s="12"/>
      <c r="N1" s="12"/>
      <c r="O1" s="12"/>
      <c r="P1" s="12"/>
      <c r="Q1" s="12"/>
      <c r="R1" s="12"/>
      <c r="S1" s="12"/>
      <c r="T1" s="12"/>
      <c r="U1" s="12"/>
      <c r="V1" s="12"/>
      <c r="W1" s="12"/>
      <c r="X1" s="12"/>
      <c r="Y1" s="12"/>
      <c r="Z1" s="12"/>
      <c r="AA1" s="12"/>
      <c r="AB1" s="12"/>
      <c r="AC1" s="12"/>
      <c r="AD1" s="145"/>
      <c r="AE1" s="145"/>
      <c r="AF1" s="90"/>
      <c r="AG1" s="146"/>
    </row>
    <row r="2" spans="1:40" s="52" customFormat="1" ht="12.75" x14ac:dyDescent="0.2">
      <c r="A2" s="121" t="str">
        <f>Translations!$D$50</f>
        <v xml:space="preserve">Highlighted </v>
      </c>
      <c r="B2" s="346" t="str">
        <f>Translations!$D$51</f>
        <v>cells to be completed by applicants using country data</v>
      </c>
      <c r="C2" s="295"/>
      <c r="D2" s="295"/>
      <c r="E2" s="34"/>
      <c r="F2" s="87"/>
      <c r="G2" s="87"/>
      <c r="H2" s="73"/>
      <c r="I2" s="143"/>
      <c r="J2" s="90"/>
      <c r="N2" s="90"/>
      <c r="R2" s="90"/>
      <c r="V2" s="90"/>
      <c r="Z2" s="90"/>
      <c r="AD2" s="90"/>
      <c r="AF2" s="90"/>
      <c r="AG2" s="146"/>
    </row>
    <row r="3" spans="1:40" s="52" customFormat="1" ht="12.75" x14ac:dyDescent="0.2">
      <c r="A3" s="147" t="str">
        <f>Translations!$D$52</f>
        <v>* For the selection of the priority modules to complete, please refer to the instructions. Priority modules and/or indicators not selected do not require completion by the Applicant.</v>
      </c>
      <c r="B3" s="34"/>
      <c r="C3" s="34"/>
      <c r="D3" s="34"/>
      <c r="E3" s="34"/>
      <c r="F3" s="87"/>
      <c r="G3" s="87"/>
      <c r="H3" s="73"/>
      <c r="I3" s="143"/>
      <c r="J3" s="90"/>
      <c r="N3" s="90"/>
      <c r="R3" s="90"/>
      <c r="V3" s="90"/>
      <c r="Z3" s="90"/>
      <c r="AD3" s="90"/>
      <c r="AF3" s="90"/>
      <c r="AG3" s="146"/>
    </row>
    <row r="4" spans="1:40" x14ac:dyDescent="0.2">
      <c r="B4" s="31"/>
      <c r="C4" s="31"/>
      <c r="D4" s="31"/>
      <c r="E4" s="34"/>
      <c r="F4" s="35"/>
      <c r="G4" s="35"/>
      <c r="H4" s="36"/>
      <c r="I4" s="37"/>
      <c r="J4" s="30"/>
      <c r="AD4" s="30"/>
    </row>
    <row r="5" spans="1:40" ht="19.149999999999999" customHeight="1" x14ac:dyDescent="0.2">
      <c r="B5" s="31"/>
      <c r="C5" s="31"/>
      <c r="D5" s="31"/>
      <c r="E5" s="31"/>
      <c r="F5" s="35"/>
      <c r="G5" s="35"/>
      <c r="H5" s="36"/>
      <c r="I5" s="343" t="str">
        <f>Translations!$D$60</f>
        <v>Baseline</v>
      </c>
      <c r="J5" s="30"/>
      <c r="K5" s="343" t="str">
        <f>Translations!$D$61</f>
        <v>Country (National Strategic Plan) targets</v>
      </c>
      <c r="L5" s="343"/>
      <c r="M5" s="343"/>
      <c r="N5" s="14"/>
      <c r="O5" s="343" t="str">
        <f>Translations!$D$62</f>
        <v>Share of country targets by sources</v>
      </c>
      <c r="P5" s="343"/>
      <c r="Q5" s="343"/>
      <c r="R5" s="343"/>
      <c r="S5" s="343"/>
      <c r="T5" s="343"/>
      <c r="U5" s="343"/>
      <c r="V5" s="343"/>
      <c r="W5" s="343"/>
      <c r="X5" s="343"/>
      <c r="Y5" s="343"/>
      <c r="Z5" s="14"/>
      <c r="AA5" s="343" t="str">
        <f>Translations!$D$66</f>
        <v>Targets not covered by any source</v>
      </c>
      <c r="AB5" s="343"/>
      <c r="AC5" s="343"/>
      <c r="AD5" s="30"/>
      <c r="AI5" s="337" t="s">
        <v>66</v>
      </c>
      <c r="AJ5" s="344"/>
      <c r="AK5" s="344"/>
      <c r="AL5" s="344"/>
      <c r="AN5" s="337" t="s">
        <v>67</v>
      </c>
    </row>
    <row r="6" spans="1:40" ht="9.6" customHeight="1" x14ac:dyDescent="0.2">
      <c r="A6" s="38"/>
      <c r="B6" s="31"/>
      <c r="C6" s="31"/>
      <c r="D6" s="31"/>
      <c r="E6" s="31"/>
      <c r="F6" s="35"/>
      <c r="G6" s="35"/>
      <c r="H6" s="36"/>
      <c r="I6" s="343"/>
      <c r="J6" s="30"/>
      <c r="K6" s="343"/>
      <c r="L6" s="343"/>
      <c r="M6" s="343"/>
      <c r="N6" s="14"/>
      <c r="O6" s="14"/>
      <c r="P6" s="14"/>
      <c r="Q6" s="14"/>
      <c r="R6" s="14"/>
      <c r="S6" s="14"/>
      <c r="T6" s="14"/>
      <c r="U6" s="14"/>
      <c r="V6" s="14"/>
      <c r="W6" s="14"/>
      <c r="X6" s="14"/>
      <c r="Y6" s="14"/>
      <c r="Z6" s="14"/>
      <c r="AA6" s="343"/>
      <c r="AB6" s="343"/>
      <c r="AC6" s="343"/>
      <c r="AD6" s="30"/>
      <c r="AI6" s="337"/>
      <c r="AJ6" s="344"/>
      <c r="AK6" s="344"/>
      <c r="AL6" s="344"/>
      <c r="AN6" s="337"/>
    </row>
    <row r="7" spans="1:40" ht="18" customHeight="1" x14ac:dyDescent="0.2">
      <c r="A7" s="339" t="str">
        <f>Translations!$D$53</f>
        <v>Priority module</v>
      </c>
      <c r="B7" s="339" t="str">
        <f>Translations!$D$54</f>
        <v>Module selection*</v>
      </c>
      <c r="C7" s="339" t="str">
        <f>Translations!$D$55</f>
        <v>Requirement</v>
      </c>
      <c r="D7" s="339" t="str">
        <f>Translations!$D$56</f>
        <v>Population</v>
      </c>
      <c r="E7" s="339" t="str">
        <f>Translations!$D$57</f>
        <v>Indicator selection*</v>
      </c>
      <c r="F7" s="341" t="str">
        <f>Translations!$D$58</f>
        <v>Indicator code</v>
      </c>
      <c r="G7" s="341" t="str">
        <f>Translations!$D$59</f>
        <v>Numerators (elementary indicators)</v>
      </c>
      <c r="H7" s="17"/>
      <c r="I7" s="343"/>
      <c r="J7" s="14"/>
      <c r="K7" s="343"/>
      <c r="L7" s="343"/>
      <c r="M7" s="343"/>
      <c r="N7" s="14"/>
      <c r="O7" s="343" t="str">
        <f>Translations!$D$63</f>
        <v>Domestic resources</v>
      </c>
      <c r="P7" s="343"/>
      <c r="Q7" s="343"/>
      <c r="R7" s="14"/>
      <c r="S7" s="343" t="str">
        <f>Translations!$D$64</f>
        <v>External resources (Non-Global Fund)</v>
      </c>
      <c r="T7" s="343"/>
      <c r="U7" s="343"/>
      <c r="V7" s="14"/>
      <c r="W7" s="343" t="str">
        <f>Translations!$D$65</f>
        <v>Global Fund allocation</v>
      </c>
      <c r="X7" s="343"/>
      <c r="Y7" s="343"/>
      <c r="Z7" s="14"/>
      <c r="AA7" s="343"/>
      <c r="AB7" s="343"/>
      <c r="AC7" s="343"/>
      <c r="AD7" s="14"/>
      <c r="AE7" s="343" t="str">
        <f>Translations!$D$67</f>
        <v>Comments &amp; assumptions
Please explain assumptions and sources as applicable</v>
      </c>
      <c r="AG7" s="345" t="str">
        <f>Translations!$D$68</f>
        <v>Additional guidance on the assumptions for the split of the targets by sources</v>
      </c>
      <c r="AI7" s="337"/>
      <c r="AJ7" s="344"/>
      <c r="AK7" s="344"/>
      <c r="AL7" s="344"/>
      <c r="AN7" s="338"/>
    </row>
    <row r="8" spans="1:40" ht="23.45" customHeight="1" x14ac:dyDescent="0.25">
      <c r="A8" s="340"/>
      <c r="B8" s="340"/>
      <c r="C8" s="340"/>
      <c r="D8" s="340"/>
      <c r="E8" s="340"/>
      <c r="F8" s="342"/>
      <c r="G8" s="342"/>
      <c r="H8" s="17"/>
      <c r="I8" s="208">
        <v>2025</v>
      </c>
      <c r="J8" s="262"/>
      <c r="K8" s="209">
        <v>2026</v>
      </c>
      <c r="L8" s="209">
        <v>2027</v>
      </c>
      <c r="M8" s="209">
        <v>2028</v>
      </c>
      <c r="N8" s="22"/>
      <c r="O8" s="227">
        <f>IF($K$8 = "", "", $K$8)</f>
        <v>2026</v>
      </c>
      <c r="P8" s="227">
        <f>IF($L$8 = "", "", $L$8)</f>
        <v>2027</v>
      </c>
      <c r="Q8" s="227">
        <f>IF($M$8 = "", "", $M$8)</f>
        <v>2028</v>
      </c>
      <c r="R8" s="22"/>
      <c r="S8" s="227">
        <f>IF($K$8 = "", "", $K$8)</f>
        <v>2026</v>
      </c>
      <c r="T8" s="227">
        <f>IF($L$8 = "", "", $L$8)</f>
        <v>2027</v>
      </c>
      <c r="U8" s="227">
        <f>IF($M$8 = "", "", $M$8)</f>
        <v>2028</v>
      </c>
      <c r="V8" s="22"/>
      <c r="W8" s="227">
        <f>IF($K$8 = "", "", $K$8)</f>
        <v>2026</v>
      </c>
      <c r="X8" s="227">
        <f>IF($L$8 = "", "", $L$8)</f>
        <v>2027</v>
      </c>
      <c r="Y8" s="227">
        <f>IF($M$8 = "", "", $M$8)</f>
        <v>2028</v>
      </c>
      <c r="Z8" s="22"/>
      <c r="AA8" s="227">
        <f>IF($K$8 = "", "", $K$8)</f>
        <v>2026</v>
      </c>
      <c r="AB8" s="227">
        <f>IF($L$8 = "", "", $L$8)</f>
        <v>2027</v>
      </c>
      <c r="AC8" s="227">
        <f>IF($M$8 = "", "", $M$8)</f>
        <v>2028</v>
      </c>
      <c r="AD8" s="39"/>
      <c r="AE8" s="343"/>
      <c r="AG8" s="345"/>
      <c r="AI8" s="40">
        <f>$K$8</f>
        <v>2026</v>
      </c>
      <c r="AJ8" s="40">
        <f>$L$8</f>
        <v>2027</v>
      </c>
      <c r="AK8" s="40">
        <f>$M$8</f>
        <v>2028</v>
      </c>
      <c r="AL8" s="40" t="s">
        <v>68</v>
      </c>
      <c r="AN8" s="40" t="s">
        <v>68</v>
      </c>
    </row>
    <row r="9" spans="1:40" s="30" customFormat="1" ht="7.5" customHeight="1" thickBot="1" x14ac:dyDescent="0.3">
      <c r="A9" s="14"/>
      <c r="B9" s="14"/>
      <c r="C9" s="14"/>
      <c r="D9" s="14"/>
      <c r="E9" s="283"/>
      <c r="F9" s="18"/>
      <c r="G9" s="18"/>
      <c r="H9" s="17"/>
      <c r="I9" s="41"/>
      <c r="J9" s="180"/>
      <c r="K9" s="22"/>
      <c r="L9" s="22"/>
      <c r="M9" s="22"/>
      <c r="N9" s="39"/>
      <c r="O9" s="39"/>
      <c r="P9" s="39"/>
      <c r="Q9" s="39"/>
      <c r="R9" s="39"/>
      <c r="S9" s="39"/>
      <c r="T9" s="39"/>
      <c r="U9" s="39"/>
      <c r="V9" s="39"/>
      <c r="W9" s="39"/>
      <c r="X9" s="39"/>
      <c r="Y9" s="39"/>
      <c r="Z9" s="39"/>
      <c r="AA9" s="39"/>
      <c r="AB9" s="39"/>
      <c r="AC9" s="39"/>
      <c r="AD9" s="39"/>
      <c r="AE9" s="14"/>
      <c r="AG9" s="42"/>
    </row>
    <row r="10" spans="1:40" s="150" customFormat="1" ht="42.95" customHeight="1" x14ac:dyDescent="0.25">
      <c r="A10" s="327" t="str">
        <f>Translations!$D$69</f>
        <v>HIV prevention</v>
      </c>
      <c r="B10" s="330" t="str">
        <f>Translations!$D$48</f>
        <v>Please select</v>
      </c>
      <c r="C10" s="333" t="str">
        <f>Translations!$D$73</f>
        <v>Select the HIV Prevention Indicators (i.e., prevention packages, condoms and PrEP) for at least 2 of the key populations prioritized in the funding request.
AGYW priority countries: select the 3 HIV prevention indicators for AGYW also.</v>
      </c>
      <c r="D10" s="336" t="str">
        <f>Translations!$D$77</f>
        <v>Men who have sex with men</v>
      </c>
      <c r="E10" s="282" t="str">
        <f>IF($B$10 = Translations!$D$46, Translations!$D$46, $B$10)</f>
        <v>Please select</v>
      </c>
      <c r="F10" s="78" t="s">
        <v>70</v>
      </c>
      <c r="G10" s="44" t="str">
        <f>Translations!$D86</f>
        <v>Number of men who have sex with men who have received a defined package of HIV prevention services</v>
      </c>
      <c r="H10" s="134"/>
      <c r="I10" s="210"/>
      <c r="J10" s="131"/>
      <c r="K10" s="210"/>
      <c r="L10" s="210"/>
      <c r="M10" s="210"/>
      <c r="N10" s="214"/>
      <c r="O10" s="210"/>
      <c r="P10" s="210"/>
      <c r="Q10" s="210"/>
      <c r="R10" s="214"/>
      <c r="S10" s="210"/>
      <c r="T10" s="210"/>
      <c r="U10" s="210"/>
      <c r="V10" s="214"/>
      <c r="W10" s="210"/>
      <c r="X10" s="210"/>
      <c r="Y10" s="210"/>
      <c r="Z10" s="131"/>
      <c r="AA10" s="148">
        <f t="shared" ref="AA10:AC43" si="0">K10-O10-S10-W10</f>
        <v>0</v>
      </c>
      <c r="AB10" s="148">
        <f t="shared" si="0"/>
        <v>0</v>
      </c>
      <c r="AC10" s="149">
        <f t="shared" si="0"/>
        <v>0</v>
      </c>
      <c r="AD10" s="131"/>
      <c r="AE10" s="128"/>
      <c r="AF10" s="131"/>
      <c r="AG10" s="139" t="str">
        <f>Translations!$D120</f>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AI10" s="150">
        <f>O10+S10+W10</f>
        <v>0</v>
      </c>
      <c r="AJ10" s="150">
        <f>P10+T10+X10</f>
        <v>0</v>
      </c>
      <c r="AK10" s="150">
        <f>Q10+U10+Y10</f>
        <v>0</v>
      </c>
      <c r="AL10" s="150">
        <f>AI10+AJ10+AK10</f>
        <v>0</v>
      </c>
      <c r="AN10" s="150">
        <f>W10+X10+Y10</f>
        <v>0</v>
      </c>
    </row>
    <row r="11" spans="1:40" s="150" customFormat="1" ht="39" customHeight="1" x14ac:dyDescent="0.25">
      <c r="A11" s="328"/>
      <c r="B11" s="331"/>
      <c r="C11" s="334"/>
      <c r="D11" s="285"/>
      <c r="E11" s="43" t="str">
        <f>IF($B$10 = Translations!$D$46, Translations!$D$46, $B$10)</f>
        <v>Please select</v>
      </c>
      <c r="F11" s="79" t="s">
        <v>72</v>
      </c>
      <c r="G11" s="46" t="str">
        <f>Translations!$D87</f>
        <v>Number of MSM who received any PrEP product at least once during the reporting period</v>
      </c>
      <c r="H11" s="134"/>
      <c r="I11" s="211"/>
      <c r="J11" s="131"/>
      <c r="K11" s="211"/>
      <c r="L11" s="211"/>
      <c r="M11" s="211"/>
      <c r="N11" s="214"/>
      <c r="O11" s="211"/>
      <c r="P11" s="211"/>
      <c r="Q11" s="211"/>
      <c r="R11" s="214"/>
      <c r="S11" s="211"/>
      <c r="T11" s="211"/>
      <c r="U11" s="211"/>
      <c r="V11" s="214"/>
      <c r="W11" s="211"/>
      <c r="X11" s="211"/>
      <c r="Y11" s="211"/>
      <c r="Z11" s="131"/>
      <c r="AA11" s="151">
        <f t="shared" si="0"/>
        <v>0</v>
      </c>
      <c r="AB11" s="151">
        <f t="shared" si="0"/>
        <v>0</v>
      </c>
      <c r="AC11" s="152">
        <f t="shared" si="0"/>
        <v>0</v>
      </c>
      <c r="AD11" s="131"/>
      <c r="AE11" s="133"/>
      <c r="AF11" s="131"/>
      <c r="AG11" s="139" t="str">
        <f>Translations!$D121</f>
        <v>Assumptions for the split of contributions by sources should include all interventions needed to implement PrEP programs, beyond health products and service delivery. This includes capacity building, demand generation and monitoring and evaluation interventions, including those for the community.</v>
      </c>
      <c r="AI11" s="150">
        <f t="shared" ref="AI11:AK43" si="1">O11+S11+W11</f>
        <v>0</v>
      </c>
      <c r="AJ11" s="150">
        <f t="shared" si="1"/>
        <v>0</v>
      </c>
      <c r="AK11" s="150">
        <f t="shared" si="1"/>
        <v>0</v>
      </c>
      <c r="AL11" s="150">
        <f t="shared" ref="AL11:AL43" si="2">AI11+AJ11+AK11</f>
        <v>0</v>
      </c>
      <c r="AN11" s="150">
        <f t="shared" ref="AN11:AN43" si="3">W11+X11+Y11</f>
        <v>0</v>
      </c>
    </row>
    <row r="12" spans="1:40" s="150" customFormat="1" ht="32.450000000000003" customHeight="1" thickBot="1" x14ac:dyDescent="0.3">
      <c r="A12" s="328"/>
      <c r="B12" s="331"/>
      <c r="C12" s="334"/>
      <c r="D12" s="288"/>
      <c r="E12" s="43" t="str">
        <f>IF($B$10 = Translations!$D$46, Translations!$D$46, $B$10)</f>
        <v>Please select</v>
      </c>
      <c r="F12" s="80"/>
      <c r="G12" s="48" t="str">
        <f>Translations!$D88</f>
        <v>Male condoms required for country target (prevention packages coverage for MSM)</v>
      </c>
      <c r="H12" s="134"/>
      <c r="I12" s="215"/>
      <c r="J12" s="131"/>
      <c r="K12" s="215"/>
      <c r="L12" s="215"/>
      <c r="M12" s="215"/>
      <c r="N12" s="214"/>
      <c r="O12" s="215"/>
      <c r="P12" s="215"/>
      <c r="Q12" s="215"/>
      <c r="R12" s="214"/>
      <c r="S12" s="215"/>
      <c r="T12" s="215"/>
      <c r="U12" s="215"/>
      <c r="V12" s="214"/>
      <c r="W12" s="215"/>
      <c r="X12" s="215"/>
      <c r="Y12" s="215"/>
      <c r="Z12" s="131"/>
      <c r="AA12" s="153">
        <f t="shared" si="0"/>
        <v>0</v>
      </c>
      <c r="AB12" s="153">
        <f t="shared" si="0"/>
        <v>0</v>
      </c>
      <c r="AC12" s="154">
        <f t="shared" si="0"/>
        <v>0</v>
      </c>
      <c r="AD12" s="131"/>
      <c r="AE12" s="136"/>
      <c r="AF12" s="131"/>
      <c r="AG12" s="139" t="str">
        <f>Translations!$D122</f>
        <v xml:space="preserve">Assumptions for the quantification of male condoms required for the country target are expected to be aligned with the operational guidance for the delivery of prevention packages for the key population. </v>
      </c>
      <c r="AI12" s="150">
        <f t="shared" si="1"/>
        <v>0</v>
      </c>
      <c r="AJ12" s="150">
        <f t="shared" si="1"/>
        <v>0</v>
      </c>
      <c r="AK12" s="150">
        <f t="shared" si="1"/>
        <v>0</v>
      </c>
      <c r="AL12" s="150">
        <f t="shared" si="2"/>
        <v>0</v>
      </c>
      <c r="AN12" s="150">
        <f t="shared" si="3"/>
        <v>0</v>
      </c>
    </row>
    <row r="13" spans="1:40" s="150" customFormat="1" ht="41.45" customHeight="1" x14ac:dyDescent="0.25">
      <c r="A13" s="328"/>
      <c r="B13" s="331"/>
      <c r="C13" s="334"/>
      <c r="D13" s="336" t="str">
        <f>Translations!$D$78</f>
        <v>Trans and gender-diverse people</v>
      </c>
      <c r="E13" s="43" t="str">
        <f>IF($B$10 = Translations!$D$46, Translations!$D$46, $B$10)</f>
        <v>Please select</v>
      </c>
      <c r="F13" s="78" t="s">
        <v>77</v>
      </c>
      <c r="G13" s="44" t="str">
        <f>Translations!$D89</f>
        <v>Number of trans and gender-diverse people who have received a defined package of HIV prevention services</v>
      </c>
      <c r="H13" s="134"/>
      <c r="I13" s="210"/>
      <c r="J13" s="131"/>
      <c r="K13" s="210"/>
      <c r="L13" s="210"/>
      <c r="M13" s="210"/>
      <c r="N13" s="214"/>
      <c r="O13" s="210"/>
      <c r="P13" s="210"/>
      <c r="Q13" s="210"/>
      <c r="R13" s="214"/>
      <c r="S13" s="210"/>
      <c r="T13" s="210"/>
      <c r="U13" s="210"/>
      <c r="V13" s="214"/>
      <c r="W13" s="210"/>
      <c r="X13" s="210"/>
      <c r="Y13" s="210"/>
      <c r="Z13" s="131"/>
      <c r="AA13" s="148">
        <f t="shared" si="0"/>
        <v>0</v>
      </c>
      <c r="AB13" s="148">
        <f t="shared" si="0"/>
        <v>0</v>
      </c>
      <c r="AC13" s="149">
        <f t="shared" si="0"/>
        <v>0</v>
      </c>
      <c r="AD13" s="131"/>
      <c r="AE13" s="128"/>
      <c r="AF13" s="131"/>
      <c r="AG13" s="139" t="str">
        <f>Translations!$D123</f>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AI13" s="150">
        <f t="shared" si="1"/>
        <v>0</v>
      </c>
      <c r="AJ13" s="150">
        <f t="shared" si="1"/>
        <v>0</v>
      </c>
      <c r="AK13" s="150">
        <f t="shared" si="1"/>
        <v>0</v>
      </c>
      <c r="AL13" s="150">
        <f t="shared" si="2"/>
        <v>0</v>
      </c>
      <c r="AN13" s="150">
        <f t="shared" si="3"/>
        <v>0</v>
      </c>
    </row>
    <row r="14" spans="1:40" s="150" customFormat="1" ht="40.9" customHeight="1" x14ac:dyDescent="0.25">
      <c r="A14" s="328"/>
      <c r="B14" s="331"/>
      <c r="C14" s="334"/>
      <c r="D14" s="285"/>
      <c r="E14" s="43" t="str">
        <f>IF($B$10 = Translations!$D$46, Translations!$D$46, $B$10)</f>
        <v>Please select</v>
      </c>
      <c r="F14" s="79" t="s">
        <v>79</v>
      </c>
      <c r="G14" s="46" t="str">
        <f>Translations!$D90</f>
        <v>Number of  trans and gender-diverse people who received any PrEP product at least once during the reporting period</v>
      </c>
      <c r="H14" s="134"/>
      <c r="I14" s="211"/>
      <c r="J14" s="131"/>
      <c r="K14" s="211"/>
      <c r="L14" s="211"/>
      <c r="M14" s="211"/>
      <c r="N14" s="214"/>
      <c r="O14" s="211"/>
      <c r="P14" s="211"/>
      <c r="Q14" s="211"/>
      <c r="R14" s="214"/>
      <c r="S14" s="211"/>
      <c r="T14" s="211"/>
      <c r="U14" s="211"/>
      <c r="V14" s="214"/>
      <c r="W14" s="211"/>
      <c r="X14" s="211"/>
      <c r="Y14" s="211"/>
      <c r="Z14" s="131"/>
      <c r="AA14" s="151">
        <f t="shared" si="0"/>
        <v>0</v>
      </c>
      <c r="AB14" s="151">
        <f t="shared" si="0"/>
        <v>0</v>
      </c>
      <c r="AC14" s="152">
        <f t="shared" si="0"/>
        <v>0</v>
      </c>
      <c r="AD14" s="131"/>
      <c r="AE14" s="133"/>
      <c r="AF14" s="131"/>
      <c r="AG14" s="139" t="str">
        <f>Translations!$D124</f>
        <v>Assumptions for the split of contributions by sources should include all interventions needed to implement PrEP programs, beyond health products and service delivery. This includes capacity building, demand generation and monitoring and evaluation interventions, including those for the community.</v>
      </c>
      <c r="AI14" s="150">
        <f t="shared" si="1"/>
        <v>0</v>
      </c>
      <c r="AJ14" s="150">
        <f t="shared" si="1"/>
        <v>0</v>
      </c>
      <c r="AK14" s="150">
        <f t="shared" si="1"/>
        <v>0</v>
      </c>
      <c r="AL14" s="150">
        <f t="shared" si="2"/>
        <v>0</v>
      </c>
      <c r="AN14" s="150">
        <f t="shared" si="3"/>
        <v>0</v>
      </c>
    </row>
    <row r="15" spans="1:40" s="150" customFormat="1" ht="27.6" customHeight="1" thickBot="1" x14ac:dyDescent="0.3">
      <c r="A15" s="328"/>
      <c r="B15" s="331"/>
      <c r="C15" s="334"/>
      <c r="D15" s="288"/>
      <c r="E15" s="43" t="str">
        <f>IF($B$10 = Translations!$D$46, Translations!$D$46, $B$10)</f>
        <v>Please select</v>
      </c>
      <c r="F15" s="80"/>
      <c r="G15" s="48" t="str">
        <f>Translations!$D91</f>
        <v>Male condoms required for country target (prevention packages coverage for trans and gender-diverse people).</v>
      </c>
      <c r="H15" s="134"/>
      <c r="I15" s="215"/>
      <c r="J15" s="131"/>
      <c r="K15" s="215"/>
      <c r="L15" s="215"/>
      <c r="M15" s="215"/>
      <c r="N15" s="214"/>
      <c r="O15" s="215"/>
      <c r="P15" s="215"/>
      <c r="Q15" s="215"/>
      <c r="R15" s="214"/>
      <c r="S15" s="215"/>
      <c r="T15" s="215"/>
      <c r="U15" s="215"/>
      <c r="V15" s="214"/>
      <c r="W15" s="215"/>
      <c r="X15" s="215"/>
      <c r="Y15" s="215"/>
      <c r="Z15" s="131"/>
      <c r="AA15" s="153">
        <f t="shared" si="0"/>
        <v>0</v>
      </c>
      <c r="AB15" s="153">
        <f t="shared" si="0"/>
        <v>0</v>
      </c>
      <c r="AC15" s="154">
        <f t="shared" si="0"/>
        <v>0</v>
      </c>
      <c r="AD15" s="131"/>
      <c r="AE15" s="136"/>
      <c r="AF15" s="131"/>
      <c r="AG15" s="139" t="str">
        <f>Translations!$D125</f>
        <v xml:space="preserve">Assumptions for the quantification of male condoms required for the country target are expected to be aligned with the operational guidance for the delivery of prevention packages for the key population. </v>
      </c>
      <c r="AI15" s="150">
        <f t="shared" si="1"/>
        <v>0</v>
      </c>
      <c r="AJ15" s="150">
        <f t="shared" si="1"/>
        <v>0</v>
      </c>
      <c r="AK15" s="150">
        <f t="shared" si="1"/>
        <v>0</v>
      </c>
      <c r="AL15" s="150">
        <f t="shared" si="2"/>
        <v>0</v>
      </c>
      <c r="AN15" s="150">
        <f t="shared" si="3"/>
        <v>0</v>
      </c>
    </row>
    <row r="16" spans="1:40" s="150" customFormat="1" ht="42.95" customHeight="1" x14ac:dyDescent="0.25">
      <c r="A16" s="328"/>
      <c r="B16" s="331"/>
      <c r="C16" s="334"/>
      <c r="D16" s="336" t="str">
        <f>Translations!$D$79</f>
        <v>Sex workers</v>
      </c>
      <c r="E16" s="43" t="str">
        <f>IF($B$10 = Translations!$D$46, Translations!$D$46, $B$10)</f>
        <v>Please select</v>
      </c>
      <c r="F16" s="78" t="s">
        <v>83</v>
      </c>
      <c r="G16" s="23" t="str">
        <f>Translations!$D92</f>
        <v>Number of sex workers who have received a defined package of HIV prevention services</v>
      </c>
      <c r="H16" s="134"/>
      <c r="I16" s="210"/>
      <c r="J16" s="131"/>
      <c r="K16" s="210"/>
      <c r="L16" s="210"/>
      <c r="M16" s="210"/>
      <c r="N16" s="214"/>
      <c r="O16" s="210"/>
      <c r="P16" s="210"/>
      <c r="Q16" s="210"/>
      <c r="R16" s="214"/>
      <c r="S16" s="210"/>
      <c r="T16" s="210"/>
      <c r="U16" s="210"/>
      <c r="V16" s="214"/>
      <c r="W16" s="210"/>
      <c r="X16" s="210"/>
      <c r="Y16" s="210"/>
      <c r="Z16" s="131"/>
      <c r="AA16" s="148">
        <f t="shared" si="0"/>
        <v>0</v>
      </c>
      <c r="AB16" s="148">
        <f t="shared" si="0"/>
        <v>0</v>
      </c>
      <c r="AC16" s="149">
        <f t="shared" si="0"/>
        <v>0</v>
      </c>
      <c r="AD16" s="131"/>
      <c r="AE16" s="128"/>
      <c r="AF16" s="131"/>
      <c r="AG16" s="139" t="str">
        <f>Translations!$D126</f>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AI16" s="150">
        <f t="shared" si="1"/>
        <v>0</v>
      </c>
      <c r="AJ16" s="150">
        <f t="shared" si="1"/>
        <v>0</v>
      </c>
      <c r="AK16" s="150">
        <f t="shared" si="1"/>
        <v>0</v>
      </c>
      <c r="AL16" s="150">
        <f t="shared" si="2"/>
        <v>0</v>
      </c>
      <c r="AN16" s="150">
        <f t="shared" si="3"/>
        <v>0</v>
      </c>
    </row>
    <row r="17" spans="1:40" s="150" customFormat="1" ht="38.25" x14ac:dyDescent="0.25">
      <c r="A17" s="328"/>
      <c r="B17" s="331"/>
      <c r="C17" s="334"/>
      <c r="D17" s="285"/>
      <c r="E17" s="43" t="str">
        <f>IF($B$10 = Translations!$D$46, Translations!$D$46, $B$10)</f>
        <v>Please select</v>
      </c>
      <c r="F17" s="79" t="s">
        <v>85</v>
      </c>
      <c r="G17" s="46" t="str">
        <f>Translations!$D93</f>
        <v>Number of SW who received any PrEP product at least once during the reporting period</v>
      </c>
      <c r="H17" s="134"/>
      <c r="I17" s="211"/>
      <c r="J17" s="131"/>
      <c r="K17" s="211"/>
      <c r="L17" s="211"/>
      <c r="M17" s="211"/>
      <c r="N17" s="214"/>
      <c r="O17" s="211"/>
      <c r="P17" s="211"/>
      <c r="Q17" s="211"/>
      <c r="R17" s="214"/>
      <c r="S17" s="211"/>
      <c r="T17" s="211"/>
      <c r="U17" s="211"/>
      <c r="V17" s="214"/>
      <c r="W17" s="211"/>
      <c r="X17" s="211"/>
      <c r="Y17" s="211"/>
      <c r="Z17" s="131"/>
      <c r="AA17" s="151">
        <f t="shared" si="0"/>
        <v>0</v>
      </c>
      <c r="AB17" s="151">
        <f t="shared" si="0"/>
        <v>0</v>
      </c>
      <c r="AC17" s="152">
        <f t="shared" si="0"/>
        <v>0</v>
      </c>
      <c r="AD17" s="131"/>
      <c r="AE17" s="133"/>
      <c r="AF17" s="131"/>
      <c r="AG17" s="139" t="str">
        <f>Translations!$D127</f>
        <v>Assumptions for the split of contributions by sources should include all interventions needed to implement PrEP programs, beyond health products and service delivery. This includes capacity building, demand generation and monitoring and evaluation interventions, including those for the community.</v>
      </c>
      <c r="AI17" s="150">
        <f t="shared" si="1"/>
        <v>0</v>
      </c>
      <c r="AJ17" s="150">
        <f t="shared" si="1"/>
        <v>0</v>
      </c>
      <c r="AK17" s="150">
        <f t="shared" si="1"/>
        <v>0</v>
      </c>
      <c r="AL17" s="150">
        <f t="shared" si="2"/>
        <v>0</v>
      </c>
      <c r="AN17" s="150">
        <f t="shared" si="3"/>
        <v>0</v>
      </c>
    </row>
    <row r="18" spans="1:40" s="150" customFormat="1" ht="31.5" customHeight="1" thickBot="1" x14ac:dyDescent="0.3">
      <c r="A18" s="328"/>
      <c r="B18" s="331"/>
      <c r="C18" s="334"/>
      <c r="D18" s="288"/>
      <c r="E18" s="43" t="str">
        <f>IF($B$10 = Translations!$D$46, Translations!$D$46, $B$10)</f>
        <v>Please select</v>
      </c>
      <c r="F18" s="80"/>
      <c r="G18" s="48" t="str">
        <f>Translations!$D94</f>
        <v xml:space="preserve">Male condoms required for country target (prevention packages coverage for SW) </v>
      </c>
      <c r="H18" s="134"/>
      <c r="I18" s="215"/>
      <c r="J18" s="131"/>
      <c r="K18" s="215"/>
      <c r="L18" s="215"/>
      <c r="M18" s="215"/>
      <c r="N18" s="214"/>
      <c r="O18" s="215"/>
      <c r="P18" s="215"/>
      <c r="Q18" s="215"/>
      <c r="R18" s="214"/>
      <c r="S18" s="215"/>
      <c r="T18" s="215"/>
      <c r="U18" s="215"/>
      <c r="V18" s="214"/>
      <c r="W18" s="215"/>
      <c r="X18" s="215"/>
      <c r="Y18" s="215"/>
      <c r="Z18" s="131"/>
      <c r="AA18" s="153">
        <f t="shared" si="0"/>
        <v>0</v>
      </c>
      <c r="AB18" s="153">
        <f t="shared" si="0"/>
        <v>0</v>
      </c>
      <c r="AC18" s="154">
        <f t="shared" si="0"/>
        <v>0</v>
      </c>
      <c r="AD18" s="131"/>
      <c r="AE18" s="136"/>
      <c r="AF18" s="131"/>
      <c r="AG18" s="139" t="str">
        <f>Translations!$D128</f>
        <v xml:space="preserve">Assumptions for the quantification of male condoms required for the country target are expected to be aligned with the operational guidance for the delivery of prevention packages for the key population. </v>
      </c>
      <c r="AI18" s="150">
        <f t="shared" si="1"/>
        <v>0</v>
      </c>
      <c r="AJ18" s="150">
        <f t="shared" si="1"/>
        <v>0</v>
      </c>
      <c r="AK18" s="150">
        <f t="shared" si="1"/>
        <v>0</v>
      </c>
      <c r="AL18" s="150">
        <f t="shared" si="2"/>
        <v>0</v>
      </c>
      <c r="AN18" s="150">
        <f t="shared" si="3"/>
        <v>0</v>
      </c>
    </row>
    <row r="19" spans="1:40" s="150" customFormat="1" ht="45.6" customHeight="1" x14ac:dyDescent="0.25">
      <c r="A19" s="328"/>
      <c r="B19" s="331"/>
      <c r="C19" s="334"/>
      <c r="D19" s="336" t="str">
        <f>Translations!$D$80</f>
        <v>People who inject drugs</v>
      </c>
      <c r="E19" s="43" t="str">
        <f>IF($B$10 = Translations!$D$46, Translations!$D$46, $B$10)</f>
        <v>Please select</v>
      </c>
      <c r="F19" s="78" t="s">
        <v>89</v>
      </c>
      <c r="G19" s="23" t="str">
        <f>Translations!$D95</f>
        <v>Number of people who inject drugs who have received a defined package of HIV prevention services</v>
      </c>
      <c r="H19" s="134"/>
      <c r="I19" s="210"/>
      <c r="J19" s="131"/>
      <c r="K19" s="210"/>
      <c r="L19" s="210"/>
      <c r="M19" s="210"/>
      <c r="N19" s="214"/>
      <c r="O19" s="210"/>
      <c r="P19" s="210"/>
      <c r="Q19" s="210"/>
      <c r="R19" s="214"/>
      <c r="S19" s="210"/>
      <c r="T19" s="210"/>
      <c r="U19" s="210"/>
      <c r="V19" s="214"/>
      <c r="W19" s="210"/>
      <c r="X19" s="210"/>
      <c r="Y19" s="210"/>
      <c r="Z19" s="131"/>
      <c r="AA19" s="148">
        <f t="shared" si="0"/>
        <v>0</v>
      </c>
      <c r="AB19" s="148">
        <f t="shared" si="0"/>
        <v>0</v>
      </c>
      <c r="AC19" s="149">
        <f t="shared" si="0"/>
        <v>0</v>
      </c>
      <c r="AD19" s="131"/>
      <c r="AE19" s="128"/>
      <c r="AF19" s="131"/>
      <c r="AG19" s="139" t="str">
        <f>Translations!$D129</f>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AI19" s="150">
        <f t="shared" si="1"/>
        <v>0</v>
      </c>
      <c r="AJ19" s="150">
        <f t="shared" si="1"/>
        <v>0</v>
      </c>
      <c r="AK19" s="150">
        <f t="shared" si="1"/>
        <v>0</v>
      </c>
      <c r="AL19" s="150">
        <f t="shared" si="2"/>
        <v>0</v>
      </c>
      <c r="AN19" s="150">
        <f t="shared" si="3"/>
        <v>0</v>
      </c>
    </row>
    <row r="20" spans="1:40" s="150" customFormat="1" ht="38.25" x14ac:dyDescent="0.25">
      <c r="A20" s="328"/>
      <c r="B20" s="331"/>
      <c r="C20" s="334"/>
      <c r="D20" s="285"/>
      <c r="E20" s="43" t="str">
        <f>IF($B$10 = Translations!$D$46, Translations!$D$46, $B$10)</f>
        <v>Please select</v>
      </c>
      <c r="F20" s="79" t="s">
        <v>91</v>
      </c>
      <c r="G20" s="46" t="str">
        <f>Translations!$D96</f>
        <v>Number of PWID who received any PrEP product at least once during the reporting period</v>
      </c>
      <c r="H20" s="134"/>
      <c r="I20" s="211"/>
      <c r="J20" s="131"/>
      <c r="K20" s="211"/>
      <c r="L20" s="211"/>
      <c r="M20" s="211"/>
      <c r="N20" s="214"/>
      <c r="O20" s="211"/>
      <c r="P20" s="211"/>
      <c r="Q20" s="211"/>
      <c r="R20" s="214"/>
      <c r="S20" s="211"/>
      <c r="T20" s="211"/>
      <c r="U20" s="211"/>
      <c r="V20" s="214"/>
      <c r="W20" s="211"/>
      <c r="X20" s="211"/>
      <c r="Y20" s="211"/>
      <c r="Z20" s="131"/>
      <c r="AA20" s="151">
        <f t="shared" si="0"/>
        <v>0</v>
      </c>
      <c r="AB20" s="151">
        <f t="shared" si="0"/>
        <v>0</v>
      </c>
      <c r="AC20" s="152">
        <f t="shared" si="0"/>
        <v>0</v>
      </c>
      <c r="AD20" s="131"/>
      <c r="AE20" s="133"/>
      <c r="AF20" s="131"/>
      <c r="AG20" s="139" t="str">
        <f>Translations!$D130</f>
        <v>Assumptions for the split of contributions by sources should include all interventions needed to implement PrEP programs, beyond health products and service delivery. This includes capacity building, demand generation and monitoring and evaluation interventions, including those for the community.</v>
      </c>
      <c r="AI20" s="150">
        <f t="shared" si="1"/>
        <v>0</v>
      </c>
      <c r="AJ20" s="150">
        <f t="shared" si="1"/>
        <v>0</v>
      </c>
      <c r="AK20" s="150">
        <f t="shared" si="1"/>
        <v>0</v>
      </c>
      <c r="AL20" s="150">
        <f t="shared" si="2"/>
        <v>0</v>
      </c>
      <c r="AN20" s="150">
        <f t="shared" si="3"/>
        <v>0</v>
      </c>
    </row>
    <row r="21" spans="1:40" s="150" customFormat="1" ht="33.6" customHeight="1" thickBot="1" x14ac:dyDescent="0.3">
      <c r="A21" s="328"/>
      <c r="B21" s="331"/>
      <c r="C21" s="334"/>
      <c r="D21" s="288"/>
      <c r="E21" s="43" t="str">
        <f>IF($B$10 = Translations!$D$46, Translations!$D$46, $B$10)</f>
        <v>Please select</v>
      </c>
      <c r="F21" s="80"/>
      <c r="G21" s="48" t="str">
        <f>Translations!$D97</f>
        <v xml:space="preserve">Male condoms required for country target (prevention packages coverage for PWID) </v>
      </c>
      <c r="H21" s="134"/>
      <c r="I21" s="215"/>
      <c r="J21" s="131"/>
      <c r="K21" s="215"/>
      <c r="L21" s="215"/>
      <c r="M21" s="215"/>
      <c r="N21" s="214"/>
      <c r="O21" s="215"/>
      <c r="P21" s="215"/>
      <c r="Q21" s="215"/>
      <c r="R21" s="214"/>
      <c r="S21" s="215"/>
      <c r="T21" s="215"/>
      <c r="U21" s="215"/>
      <c r="V21" s="214"/>
      <c r="W21" s="215"/>
      <c r="X21" s="215"/>
      <c r="Y21" s="215"/>
      <c r="Z21" s="131"/>
      <c r="AA21" s="153">
        <f t="shared" si="0"/>
        <v>0</v>
      </c>
      <c r="AB21" s="153">
        <f t="shared" si="0"/>
        <v>0</v>
      </c>
      <c r="AC21" s="154">
        <f t="shared" si="0"/>
        <v>0</v>
      </c>
      <c r="AD21" s="131"/>
      <c r="AE21" s="136"/>
      <c r="AF21" s="131"/>
      <c r="AG21" s="139" t="str">
        <f>Translations!$D131</f>
        <v xml:space="preserve">Assumptions for the quantification of male condoms required for the country target are expected to be aligned with the operational guidance for the delivery of prevention packages for the key population. </v>
      </c>
      <c r="AI21" s="150">
        <f t="shared" si="1"/>
        <v>0</v>
      </c>
      <c r="AJ21" s="150">
        <f t="shared" si="1"/>
        <v>0</v>
      </c>
      <c r="AK21" s="150">
        <f t="shared" si="1"/>
        <v>0</v>
      </c>
      <c r="AL21" s="150">
        <f t="shared" si="2"/>
        <v>0</v>
      </c>
      <c r="AN21" s="150">
        <f t="shared" si="3"/>
        <v>0</v>
      </c>
    </row>
    <row r="22" spans="1:40" s="150" customFormat="1" ht="44.45" customHeight="1" x14ac:dyDescent="0.25">
      <c r="A22" s="328"/>
      <c r="B22" s="331"/>
      <c r="C22" s="334"/>
      <c r="D22" s="336" t="str">
        <f>Translations!$D$81</f>
        <v>People in prisons</v>
      </c>
      <c r="E22" s="43" t="str">
        <f>IF($B$10 = Translations!$D$46, Translations!$D$46, $B$10)</f>
        <v>Please select</v>
      </c>
      <c r="F22" s="78" t="s">
        <v>95</v>
      </c>
      <c r="G22" s="44" t="str">
        <f>Translations!$D98</f>
        <v>Number of people in prisons who have received a defined package of HIV prevention services</v>
      </c>
      <c r="H22" s="134"/>
      <c r="I22" s="210"/>
      <c r="J22" s="131"/>
      <c r="K22" s="210"/>
      <c r="L22" s="210"/>
      <c r="M22" s="210"/>
      <c r="N22" s="214"/>
      <c r="O22" s="210"/>
      <c r="P22" s="210"/>
      <c r="Q22" s="210"/>
      <c r="R22" s="214"/>
      <c r="S22" s="210"/>
      <c r="T22" s="210"/>
      <c r="U22" s="210"/>
      <c r="V22" s="214"/>
      <c r="W22" s="210"/>
      <c r="X22" s="210"/>
      <c r="Y22" s="210"/>
      <c r="Z22" s="131"/>
      <c r="AA22" s="148">
        <f t="shared" si="0"/>
        <v>0</v>
      </c>
      <c r="AB22" s="148">
        <f t="shared" si="0"/>
        <v>0</v>
      </c>
      <c r="AC22" s="149">
        <f t="shared" si="0"/>
        <v>0</v>
      </c>
      <c r="AD22" s="131"/>
      <c r="AE22" s="128"/>
      <c r="AF22" s="131"/>
      <c r="AG22" s="139" t="str">
        <f>Translations!$D132</f>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AI22" s="150">
        <f t="shared" si="1"/>
        <v>0</v>
      </c>
      <c r="AJ22" s="150">
        <f t="shared" si="1"/>
        <v>0</v>
      </c>
      <c r="AK22" s="150">
        <f t="shared" si="1"/>
        <v>0</v>
      </c>
      <c r="AL22" s="150">
        <f t="shared" si="2"/>
        <v>0</v>
      </c>
      <c r="AN22" s="150">
        <f t="shared" si="3"/>
        <v>0</v>
      </c>
    </row>
    <row r="23" spans="1:40" s="150" customFormat="1" ht="27.6" customHeight="1" thickBot="1" x14ac:dyDescent="0.3">
      <c r="A23" s="328"/>
      <c r="B23" s="331"/>
      <c r="C23" s="334"/>
      <c r="D23" s="288"/>
      <c r="E23" s="43" t="str">
        <f>IF($B$10 = Translations!$D$46, Translations!$D$46, $B$10)</f>
        <v>Please select</v>
      </c>
      <c r="F23" s="80"/>
      <c r="G23" s="48" t="str">
        <f>Translations!$D99</f>
        <v xml:space="preserve">Male condoms required for country target (prevention packages coverage for PIP) </v>
      </c>
      <c r="H23" s="134"/>
      <c r="I23" s="215"/>
      <c r="J23" s="131"/>
      <c r="K23" s="215"/>
      <c r="L23" s="215"/>
      <c r="M23" s="215"/>
      <c r="N23" s="214"/>
      <c r="O23" s="215"/>
      <c r="P23" s="215"/>
      <c r="Q23" s="215"/>
      <c r="R23" s="214"/>
      <c r="S23" s="215"/>
      <c r="T23" s="215"/>
      <c r="U23" s="215"/>
      <c r="V23" s="214"/>
      <c r="W23" s="215"/>
      <c r="X23" s="215"/>
      <c r="Y23" s="215"/>
      <c r="Z23" s="131"/>
      <c r="AA23" s="153">
        <f t="shared" si="0"/>
        <v>0</v>
      </c>
      <c r="AB23" s="153">
        <f t="shared" si="0"/>
        <v>0</v>
      </c>
      <c r="AC23" s="154">
        <f t="shared" si="0"/>
        <v>0</v>
      </c>
      <c r="AD23" s="131"/>
      <c r="AE23" s="136"/>
      <c r="AF23" s="131"/>
      <c r="AG23" s="139" t="str">
        <f>Translations!$D133</f>
        <v xml:space="preserve">Assumptions for the quantification of male condoms required for the country target are expected to be aligned with the operational guidance for the delivery of prevention packages for the key population. </v>
      </c>
      <c r="AI23" s="150">
        <f t="shared" si="1"/>
        <v>0</v>
      </c>
      <c r="AJ23" s="150">
        <f t="shared" si="1"/>
        <v>0</v>
      </c>
      <c r="AK23" s="150">
        <f t="shared" si="1"/>
        <v>0</v>
      </c>
      <c r="AL23" s="150">
        <f t="shared" si="2"/>
        <v>0</v>
      </c>
      <c r="AN23" s="150">
        <f t="shared" si="3"/>
        <v>0</v>
      </c>
    </row>
    <row r="24" spans="1:40" s="150" customFormat="1" ht="45.6" customHeight="1" x14ac:dyDescent="0.25">
      <c r="A24" s="328"/>
      <c r="B24" s="331"/>
      <c r="C24" s="334"/>
      <c r="D24" s="336" t="str">
        <f>Translations!$D$82</f>
        <v>Other vulnerable populations</v>
      </c>
      <c r="E24" s="43" t="str">
        <f>IF($B$10 = Translations!$D$46, Translations!$D$46, $B$10)</f>
        <v>Please select</v>
      </c>
      <c r="F24" s="78" t="s">
        <v>99</v>
      </c>
      <c r="G24" s="44" t="str">
        <f>Translations!$D100</f>
        <v>Number of other vulnerable populations who have received a defined package of HIV prevention services</v>
      </c>
      <c r="H24" s="134"/>
      <c r="I24" s="210"/>
      <c r="J24" s="131"/>
      <c r="K24" s="210"/>
      <c r="L24" s="210"/>
      <c r="M24" s="210"/>
      <c r="N24" s="214"/>
      <c r="O24" s="210"/>
      <c r="P24" s="210"/>
      <c r="Q24" s="210"/>
      <c r="R24" s="214"/>
      <c r="S24" s="210"/>
      <c r="T24" s="210"/>
      <c r="U24" s="210"/>
      <c r="V24" s="214"/>
      <c r="W24" s="210"/>
      <c r="X24" s="210"/>
      <c r="Y24" s="210"/>
      <c r="Z24" s="131"/>
      <c r="AA24" s="148">
        <f t="shared" si="0"/>
        <v>0</v>
      </c>
      <c r="AB24" s="148">
        <f t="shared" si="0"/>
        <v>0</v>
      </c>
      <c r="AC24" s="149">
        <f t="shared" si="0"/>
        <v>0</v>
      </c>
      <c r="AD24" s="131"/>
      <c r="AE24" s="128"/>
      <c r="AF24" s="131"/>
      <c r="AG24" s="139" t="str">
        <f>Translations!$D134</f>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AI24" s="150">
        <f t="shared" si="1"/>
        <v>0</v>
      </c>
      <c r="AJ24" s="150">
        <f t="shared" si="1"/>
        <v>0</v>
      </c>
      <c r="AK24" s="150">
        <f t="shared" si="1"/>
        <v>0</v>
      </c>
      <c r="AL24" s="150">
        <f t="shared" si="2"/>
        <v>0</v>
      </c>
      <c r="AN24" s="150">
        <f t="shared" si="3"/>
        <v>0</v>
      </c>
    </row>
    <row r="25" spans="1:40" s="150" customFormat="1" ht="27.6" customHeight="1" thickBot="1" x14ac:dyDescent="0.3">
      <c r="A25" s="328"/>
      <c r="B25" s="331"/>
      <c r="C25" s="334"/>
      <c r="D25" s="288"/>
      <c r="E25" s="43" t="str">
        <f>IF($B$10 = Translations!$D$46, Translations!$D$46, $B$10)</f>
        <v>Please select</v>
      </c>
      <c r="F25" s="80"/>
      <c r="G25" s="48" t="str">
        <f>Translations!$D101</f>
        <v xml:space="preserve">Male condoms required for country target (prevention packages coverage for OVP) </v>
      </c>
      <c r="H25" s="134"/>
      <c r="I25" s="215"/>
      <c r="J25" s="131"/>
      <c r="K25" s="215"/>
      <c r="L25" s="215"/>
      <c r="M25" s="215"/>
      <c r="N25" s="214"/>
      <c r="O25" s="215"/>
      <c r="P25" s="215"/>
      <c r="Q25" s="215"/>
      <c r="R25" s="214"/>
      <c r="S25" s="215"/>
      <c r="T25" s="215"/>
      <c r="U25" s="215"/>
      <c r="V25" s="214"/>
      <c r="W25" s="215"/>
      <c r="X25" s="215"/>
      <c r="Y25" s="215"/>
      <c r="Z25" s="131"/>
      <c r="AA25" s="153">
        <f t="shared" si="0"/>
        <v>0</v>
      </c>
      <c r="AB25" s="153">
        <f t="shared" si="0"/>
        <v>0</v>
      </c>
      <c r="AC25" s="154">
        <f t="shared" si="0"/>
        <v>0</v>
      </c>
      <c r="AD25" s="131"/>
      <c r="AE25" s="136"/>
      <c r="AF25" s="131"/>
      <c r="AG25" s="139" t="str">
        <f>Translations!$D135</f>
        <v xml:space="preserve">Assumptions for the quantification of male condoms required for the country target are expected to be aligned with the operational guidance for the delivery of prevention packages for the key population. </v>
      </c>
      <c r="AI25" s="150">
        <f t="shared" si="1"/>
        <v>0</v>
      </c>
      <c r="AJ25" s="150">
        <f t="shared" si="1"/>
        <v>0</v>
      </c>
      <c r="AK25" s="150">
        <f t="shared" si="1"/>
        <v>0</v>
      </c>
      <c r="AL25" s="150">
        <f t="shared" si="2"/>
        <v>0</v>
      </c>
      <c r="AN25" s="150">
        <f t="shared" si="3"/>
        <v>0</v>
      </c>
    </row>
    <row r="26" spans="1:40" s="150" customFormat="1" ht="45" customHeight="1" x14ac:dyDescent="0.25">
      <c r="A26" s="328"/>
      <c r="B26" s="331"/>
      <c r="C26" s="334"/>
      <c r="D26" s="336" t="str">
        <f>Translations!$D$83</f>
        <v>Adolescent girls and young women</v>
      </c>
      <c r="E26" s="43" t="str">
        <f>IF($B$10 = Translations!$D$46, Translations!$D$46, $B$10)</f>
        <v>Please select</v>
      </c>
      <c r="F26" s="78" t="s">
        <v>103</v>
      </c>
      <c r="G26" s="23" t="str">
        <f>Translations!$D102</f>
        <v>Number of high-risk AGYW who have received a defined package of HIV prevention services</v>
      </c>
      <c r="H26" s="134"/>
      <c r="I26" s="210"/>
      <c r="J26" s="131"/>
      <c r="K26" s="210"/>
      <c r="L26" s="210"/>
      <c r="M26" s="210"/>
      <c r="N26" s="214"/>
      <c r="O26" s="210"/>
      <c r="P26" s="210"/>
      <c r="Q26" s="210"/>
      <c r="R26" s="214"/>
      <c r="S26" s="210"/>
      <c r="T26" s="210"/>
      <c r="U26" s="210"/>
      <c r="V26" s="214"/>
      <c r="W26" s="210"/>
      <c r="X26" s="210"/>
      <c r="Y26" s="210"/>
      <c r="Z26" s="131"/>
      <c r="AA26" s="148">
        <f t="shared" si="0"/>
        <v>0</v>
      </c>
      <c r="AB26" s="148">
        <f t="shared" si="0"/>
        <v>0</v>
      </c>
      <c r="AC26" s="149">
        <f t="shared" si="0"/>
        <v>0</v>
      </c>
      <c r="AD26" s="131"/>
      <c r="AE26" s="128"/>
      <c r="AF26" s="131"/>
      <c r="AG26" s="139" t="str">
        <f>Translations!$D136</f>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AI26" s="150">
        <f t="shared" si="1"/>
        <v>0</v>
      </c>
      <c r="AJ26" s="150">
        <f t="shared" si="1"/>
        <v>0</v>
      </c>
      <c r="AK26" s="150">
        <f t="shared" si="1"/>
        <v>0</v>
      </c>
      <c r="AL26" s="150">
        <f t="shared" si="2"/>
        <v>0</v>
      </c>
      <c r="AN26" s="150">
        <f t="shared" si="3"/>
        <v>0</v>
      </c>
    </row>
    <row r="27" spans="1:40" s="150" customFormat="1" ht="38.25" x14ac:dyDescent="0.25">
      <c r="A27" s="328"/>
      <c r="B27" s="331"/>
      <c r="C27" s="334"/>
      <c r="D27" s="285"/>
      <c r="E27" s="43" t="str">
        <f>IF($B$10 = Translations!$D$46, Translations!$D$46, $B$10)</f>
        <v>Please select</v>
      </c>
      <c r="F27" s="79" t="s">
        <v>105</v>
      </c>
      <c r="G27" s="46" t="str">
        <f>Translations!$D103</f>
        <v>Number of high-risk AGYW who received any PrEP product at least once during the reporting period</v>
      </c>
      <c r="H27" s="134"/>
      <c r="I27" s="211"/>
      <c r="J27" s="131"/>
      <c r="K27" s="211"/>
      <c r="L27" s="211"/>
      <c r="M27" s="211"/>
      <c r="N27" s="214"/>
      <c r="O27" s="211"/>
      <c r="P27" s="211"/>
      <c r="Q27" s="211"/>
      <c r="R27" s="214"/>
      <c r="S27" s="211"/>
      <c r="T27" s="211"/>
      <c r="U27" s="211"/>
      <c r="V27" s="214"/>
      <c r="W27" s="211"/>
      <c r="X27" s="211"/>
      <c r="Y27" s="211"/>
      <c r="Z27" s="131"/>
      <c r="AA27" s="151">
        <f t="shared" si="0"/>
        <v>0</v>
      </c>
      <c r="AB27" s="151">
        <f t="shared" si="0"/>
        <v>0</v>
      </c>
      <c r="AC27" s="152">
        <f t="shared" si="0"/>
        <v>0</v>
      </c>
      <c r="AD27" s="131"/>
      <c r="AE27" s="133"/>
      <c r="AF27" s="131"/>
      <c r="AG27" s="139" t="str">
        <f>Translations!$D137</f>
        <v>Assumptions for the split of contributions by sources should include all interventions needed to implement PrEP programs, beyond health products and service delivery. This includes capacity building, demand generation and monitoring and evaluation interventions, including those for the community.</v>
      </c>
      <c r="AI27" s="150">
        <f t="shared" si="1"/>
        <v>0</v>
      </c>
      <c r="AJ27" s="150">
        <f t="shared" si="1"/>
        <v>0</v>
      </c>
      <c r="AK27" s="150">
        <f t="shared" si="1"/>
        <v>0</v>
      </c>
      <c r="AL27" s="150">
        <f t="shared" si="2"/>
        <v>0</v>
      </c>
      <c r="AN27" s="150">
        <f t="shared" si="3"/>
        <v>0</v>
      </c>
    </row>
    <row r="28" spans="1:40" s="150" customFormat="1" ht="27.6" customHeight="1" thickBot="1" x14ac:dyDescent="0.3">
      <c r="A28" s="328"/>
      <c r="B28" s="331"/>
      <c r="C28" s="334"/>
      <c r="D28" s="288"/>
      <c r="E28" s="43" t="str">
        <f>IF($B$10 = Translations!$D$46, Translations!$D$46, $B$10)</f>
        <v>Please select</v>
      </c>
      <c r="F28" s="80"/>
      <c r="G28" s="48" t="str">
        <f>Translations!$D104</f>
        <v xml:space="preserve">Male condoms required for country target (prevention packages coverage for AGYW) </v>
      </c>
      <c r="H28" s="134"/>
      <c r="I28" s="215"/>
      <c r="J28" s="131"/>
      <c r="K28" s="215"/>
      <c r="L28" s="215"/>
      <c r="M28" s="215"/>
      <c r="N28" s="214"/>
      <c r="O28" s="215"/>
      <c r="P28" s="215"/>
      <c r="Q28" s="215"/>
      <c r="R28" s="214"/>
      <c r="S28" s="215"/>
      <c r="T28" s="215"/>
      <c r="U28" s="215"/>
      <c r="V28" s="214"/>
      <c r="W28" s="215"/>
      <c r="X28" s="215"/>
      <c r="Y28" s="215"/>
      <c r="Z28" s="131"/>
      <c r="AA28" s="153">
        <f t="shared" si="0"/>
        <v>0</v>
      </c>
      <c r="AB28" s="153">
        <f t="shared" si="0"/>
        <v>0</v>
      </c>
      <c r="AC28" s="154">
        <f t="shared" si="0"/>
        <v>0</v>
      </c>
      <c r="AD28" s="131"/>
      <c r="AE28" s="136"/>
      <c r="AF28" s="131"/>
      <c r="AG28" s="139" t="str">
        <f>Translations!$D138</f>
        <v xml:space="preserve">Assumptions for the quantification of male condoms required for the country target are expected to be aligned with the operational guidance for the delivery of prevention packages for the key population. </v>
      </c>
      <c r="AI28" s="150">
        <f t="shared" si="1"/>
        <v>0</v>
      </c>
      <c r="AJ28" s="150">
        <f t="shared" si="1"/>
        <v>0</v>
      </c>
      <c r="AK28" s="150">
        <f t="shared" si="1"/>
        <v>0</v>
      </c>
      <c r="AL28" s="150">
        <f t="shared" si="2"/>
        <v>0</v>
      </c>
      <c r="AN28" s="150">
        <f t="shared" si="3"/>
        <v>0</v>
      </c>
    </row>
    <row r="29" spans="1:40" s="150" customFormat="1" ht="54" customHeight="1" thickBot="1" x14ac:dyDescent="0.3">
      <c r="A29" s="329"/>
      <c r="B29" s="332"/>
      <c r="C29" s="335"/>
      <c r="D29" s="100" t="str">
        <f>Translations!$D$84</f>
        <v>Key populations (PrEP)</v>
      </c>
      <c r="E29" s="43" t="str">
        <f>IF($B$10 = Translations!$D$46, Translations!$D$46, $B$10)</f>
        <v>Please select</v>
      </c>
      <c r="F29" s="81" t="s">
        <v>109</v>
      </c>
      <c r="G29" s="44" t="str">
        <f>Translations!$D105</f>
        <v>Number of people who received any PrEP product at least once during the reporting period</v>
      </c>
      <c r="H29" s="134"/>
      <c r="I29" s="223"/>
      <c r="J29" s="131"/>
      <c r="K29" s="223"/>
      <c r="L29" s="223"/>
      <c r="M29" s="223"/>
      <c r="N29" s="214"/>
      <c r="O29" s="223"/>
      <c r="P29" s="223"/>
      <c r="Q29" s="223"/>
      <c r="R29" s="214"/>
      <c r="S29" s="223"/>
      <c r="T29" s="223"/>
      <c r="U29" s="223"/>
      <c r="V29" s="214"/>
      <c r="W29" s="223"/>
      <c r="X29" s="223"/>
      <c r="Y29" s="223"/>
      <c r="Z29" s="131"/>
      <c r="AA29" s="155">
        <f t="shared" si="0"/>
        <v>0</v>
      </c>
      <c r="AB29" s="155">
        <f t="shared" si="0"/>
        <v>0</v>
      </c>
      <c r="AC29" s="156">
        <f t="shared" si="0"/>
        <v>0</v>
      </c>
      <c r="AD29" s="131"/>
      <c r="AE29" s="195"/>
      <c r="AF29" s="131"/>
      <c r="AG29" s="139" t="str">
        <f>Translations!$D139</f>
        <v>Use this indicator in the Programmatic Gap Table only if other key and vulnerable populations (KVPs) that do not have standard indicators (i.e., KP-6 a,b,c and/or d) are prioritized and targeted for PrEP. Applicants should specify in the comment box which other KVPs are included. When multiple KVPs without standard indicators are prioritized under this indicator, the data can be aggregated to complete the required fields, while disaggregated data can be provided in the comment box. 
This indicator can be selected for the Performance Framework, following the selection criteria specified in the Global Fund Indicator Guidance Sheets. It may only be used to target other KVPs that do not have standard indicators for PrEP and/or, in specific contexts and in agreement with your Country Team, to aggregate KVPs targeted for PrEP which have standard indicators. In cases where one or more KVPs with standard indicators (MSM, trans and gender diverse people, sex workers and people who inject drugs) are targeted and will be aggregated in the Performance Framework using this indicator (KP-6e), Applicants should always provide the data in the Programmatic Gap Table using KP-6a, b, c and/or d standard indicators and ensure there is consistency in the aggregated information to be used for Performance Framework purposes.
Assumptions for the split of contributions by sources should include all interventions needed to implement PrEP programs, beyond health products and service delivery. This includes capacity building, demand generation and monitoring and evaluation interventions, including those for the community.</v>
      </c>
      <c r="AI29" s="150">
        <f t="shared" si="1"/>
        <v>0</v>
      </c>
      <c r="AJ29" s="150">
        <f t="shared" si="1"/>
        <v>0</v>
      </c>
      <c r="AK29" s="150">
        <f t="shared" si="1"/>
        <v>0</v>
      </c>
      <c r="AL29" s="150">
        <f t="shared" si="2"/>
        <v>0</v>
      </c>
      <c r="AN29" s="150">
        <f t="shared" si="3"/>
        <v>0</v>
      </c>
    </row>
    <row r="30" spans="1:40" s="150" customFormat="1" ht="39" thickBot="1" x14ac:dyDescent="0.3">
      <c r="A30" s="327" t="str">
        <f>Translations!$D$70</f>
        <v>Differentiated HIV testing services</v>
      </c>
      <c r="B30" s="330" t="str">
        <f>Translations!$D$48</f>
        <v>Please select</v>
      </c>
      <c r="C30" s="333" t="str">
        <f>Translations!$D$74</f>
        <v>Select the indicator for at least 2 of the key populations prioritized in the funding request.</v>
      </c>
      <c r="D30" s="100" t="str">
        <f>Translations!$D$77</f>
        <v>Men who have sex with men</v>
      </c>
      <c r="E30" s="50" t="str">
        <f>IF($B$30 = Translations!$D$46, Translations!$D$46, $B$30)</f>
        <v>Please select</v>
      </c>
      <c r="F30" s="81" t="s">
        <v>112</v>
      </c>
      <c r="G30" s="44" t="str">
        <f>Translations!$D106</f>
        <v>Number of men who have sex with men who have received an HIV test during the reporting period</v>
      </c>
      <c r="H30" s="134"/>
      <c r="I30" s="223"/>
      <c r="J30" s="131"/>
      <c r="K30" s="223"/>
      <c r="L30" s="223"/>
      <c r="M30" s="223"/>
      <c r="N30" s="214"/>
      <c r="O30" s="223"/>
      <c r="P30" s="223"/>
      <c r="Q30" s="223"/>
      <c r="R30" s="214"/>
      <c r="S30" s="223"/>
      <c r="T30" s="223"/>
      <c r="U30" s="223"/>
      <c r="V30" s="214"/>
      <c r="W30" s="223"/>
      <c r="X30" s="223"/>
      <c r="Y30" s="223"/>
      <c r="Z30" s="131"/>
      <c r="AA30" s="155">
        <f t="shared" si="0"/>
        <v>0</v>
      </c>
      <c r="AB30" s="155">
        <f t="shared" si="0"/>
        <v>0</v>
      </c>
      <c r="AC30" s="155">
        <f t="shared" si="0"/>
        <v>0</v>
      </c>
      <c r="AD30" s="131"/>
      <c r="AE30" s="196"/>
      <c r="AF30" s="131"/>
      <c r="AG30" s="139" t="str">
        <f>Translations!$D140</f>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AI30" s="150">
        <f t="shared" si="1"/>
        <v>0</v>
      </c>
      <c r="AJ30" s="150">
        <f t="shared" si="1"/>
        <v>0</v>
      </c>
      <c r="AK30" s="150">
        <f t="shared" si="1"/>
        <v>0</v>
      </c>
      <c r="AL30" s="150">
        <f t="shared" si="2"/>
        <v>0</v>
      </c>
      <c r="AN30" s="150">
        <f t="shared" si="3"/>
        <v>0</v>
      </c>
    </row>
    <row r="31" spans="1:40" s="52" customFormat="1" ht="39" thickBot="1" x14ac:dyDescent="0.25">
      <c r="A31" s="328"/>
      <c r="B31" s="331"/>
      <c r="C31" s="334"/>
      <c r="D31" s="100" t="str">
        <f>Translations!$D$78</f>
        <v>Trans and gender-diverse people</v>
      </c>
      <c r="E31" s="50" t="str">
        <f>IF($B$30 = Translations!$D$46, Translations!$D$46, $B$30)</f>
        <v>Please select</v>
      </c>
      <c r="F31" s="81" t="s">
        <v>114</v>
      </c>
      <c r="G31" s="44" t="str">
        <f>Translations!$D107</f>
        <v>Number of trans and gender-diverse people who have received an HIV test during the reporting period</v>
      </c>
      <c r="H31" s="134"/>
      <c r="I31" s="223"/>
      <c r="J31" s="131"/>
      <c r="K31" s="223"/>
      <c r="L31" s="223"/>
      <c r="M31" s="223"/>
      <c r="N31" s="214"/>
      <c r="O31" s="223"/>
      <c r="P31" s="223"/>
      <c r="Q31" s="223"/>
      <c r="R31" s="214"/>
      <c r="S31" s="223"/>
      <c r="T31" s="223"/>
      <c r="U31" s="223"/>
      <c r="V31" s="214"/>
      <c r="W31" s="223"/>
      <c r="X31" s="223"/>
      <c r="Y31" s="223"/>
      <c r="Z31" s="131"/>
      <c r="AA31" s="155">
        <f t="shared" si="0"/>
        <v>0</v>
      </c>
      <c r="AB31" s="155">
        <f t="shared" si="0"/>
        <v>0</v>
      </c>
      <c r="AC31" s="155">
        <f t="shared" si="0"/>
        <v>0</v>
      </c>
      <c r="AD31" s="131"/>
      <c r="AE31" s="196"/>
      <c r="AF31" s="90"/>
      <c r="AG31" s="139" t="str">
        <f>Translations!$D141</f>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AI31" s="150">
        <f t="shared" si="1"/>
        <v>0</v>
      </c>
      <c r="AJ31" s="150">
        <f t="shared" si="1"/>
        <v>0</v>
      </c>
      <c r="AK31" s="150">
        <f t="shared" si="1"/>
        <v>0</v>
      </c>
      <c r="AL31" s="150">
        <f t="shared" si="2"/>
        <v>0</v>
      </c>
      <c r="AN31" s="150">
        <f t="shared" si="3"/>
        <v>0</v>
      </c>
    </row>
    <row r="32" spans="1:40" s="52" customFormat="1" ht="39" thickBot="1" x14ac:dyDescent="0.25">
      <c r="A32" s="328"/>
      <c r="B32" s="331"/>
      <c r="C32" s="334"/>
      <c r="D32" s="100" t="str">
        <f>Translations!$D$79</f>
        <v>Sex workers</v>
      </c>
      <c r="E32" s="50" t="str">
        <f>IF($B$30 = Translations!$D$46, Translations!$D$46, $B$30)</f>
        <v>Please select</v>
      </c>
      <c r="F32" s="81" t="s">
        <v>116</v>
      </c>
      <c r="G32" s="44" t="str">
        <f>Translations!$D108</f>
        <v>Number of sex workers who have received an HIV test during the reporting period</v>
      </c>
      <c r="H32" s="134"/>
      <c r="I32" s="223"/>
      <c r="J32" s="131"/>
      <c r="K32" s="223"/>
      <c r="L32" s="223"/>
      <c r="M32" s="223"/>
      <c r="N32" s="214"/>
      <c r="O32" s="223"/>
      <c r="P32" s="223"/>
      <c r="Q32" s="223"/>
      <c r="R32" s="214"/>
      <c r="S32" s="223"/>
      <c r="T32" s="223"/>
      <c r="U32" s="223"/>
      <c r="V32" s="214"/>
      <c r="W32" s="223"/>
      <c r="X32" s="223"/>
      <c r="Y32" s="223"/>
      <c r="Z32" s="131"/>
      <c r="AA32" s="155">
        <f t="shared" si="0"/>
        <v>0</v>
      </c>
      <c r="AB32" s="155">
        <f t="shared" si="0"/>
        <v>0</v>
      </c>
      <c r="AC32" s="155">
        <f t="shared" si="0"/>
        <v>0</v>
      </c>
      <c r="AD32" s="131"/>
      <c r="AE32" s="196"/>
      <c r="AF32" s="90"/>
      <c r="AG32" s="139" t="str">
        <f>Translations!$D142</f>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AI32" s="150">
        <f t="shared" si="1"/>
        <v>0</v>
      </c>
      <c r="AJ32" s="150">
        <f t="shared" si="1"/>
        <v>0</v>
      </c>
      <c r="AK32" s="150">
        <f t="shared" si="1"/>
        <v>0</v>
      </c>
      <c r="AL32" s="150">
        <f t="shared" si="2"/>
        <v>0</v>
      </c>
      <c r="AN32" s="150">
        <f t="shared" si="3"/>
        <v>0</v>
      </c>
    </row>
    <row r="33" spans="1:40" s="52" customFormat="1" ht="39" thickBot="1" x14ac:dyDescent="0.25">
      <c r="A33" s="328"/>
      <c r="B33" s="331"/>
      <c r="C33" s="334"/>
      <c r="D33" s="100" t="str">
        <f>Translations!$D$80</f>
        <v>People who inject drugs</v>
      </c>
      <c r="E33" s="50" t="str">
        <f>IF($B$30 = Translations!$D$46, Translations!$D$46, $B$30)</f>
        <v>Please select</v>
      </c>
      <c r="F33" s="81" t="s">
        <v>118</v>
      </c>
      <c r="G33" s="44" t="str">
        <f>Translations!$D109</f>
        <v>Number of people who inject drugs who have received an HIV test during the eporting period</v>
      </c>
      <c r="H33" s="134"/>
      <c r="I33" s="223"/>
      <c r="J33" s="131"/>
      <c r="K33" s="223"/>
      <c r="L33" s="223"/>
      <c r="M33" s="223"/>
      <c r="N33" s="214"/>
      <c r="O33" s="223"/>
      <c r="P33" s="223"/>
      <c r="Q33" s="223"/>
      <c r="R33" s="214"/>
      <c r="S33" s="223"/>
      <c r="T33" s="223"/>
      <c r="U33" s="223"/>
      <c r="V33" s="214"/>
      <c r="W33" s="223"/>
      <c r="X33" s="223"/>
      <c r="Y33" s="223"/>
      <c r="Z33" s="131"/>
      <c r="AA33" s="155">
        <f t="shared" si="0"/>
        <v>0</v>
      </c>
      <c r="AB33" s="155">
        <f t="shared" si="0"/>
        <v>0</v>
      </c>
      <c r="AC33" s="155">
        <f t="shared" si="0"/>
        <v>0</v>
      </c>
      <c r="AD33" s="131"/>
      <c r="AE33" s="196"/>
      <c r="AF33" s="90"/>
      <c r="AG33" s="139" t="str">
        <f>Translations!$D143</f>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AI33" s="150">
        <f t="shared" si="1"/>
        <v>0</v>
      </c>
      <c r="AJ33" s="150">
        <f t="shared" si="1"/>
        <v>0</v>
      </c>
      <c r="AK33" s="150">
        <f t="shared" si="1"/>
        <v>0</v>
      </c>
      <c r="AL33" s="150">
        <f t="shared" si="2"/>
        <v>0</v>
      </c>
      <c r="AN33" s="150">
        <f t="shared" si="3"/>
        <v>0</v>
      </c>
    </row>
    <row r="34" spans="1:40" s="52" customFormat="1" ht="39" thickBot="1" x14ac:dyDescent="0.25">
      <c r="A34" s="328"/>
      <c r="B34" s="331"/>
      <c r="C34" s="334"/>
      <c r="D34" s="100" t="str">
        <f>Translations!$D$81</f>
        <v>People in prisons</v>
      </c>
      <c r="E34" s="50" t="str">
        <f>IF($B$30 = Translations!$D$46, Translations!$D$46, $B$30)</f>
        <v>Please select</v>
      </c>
      <c r="F34" s="81" t="s">
        <v>119</v>
      </c>
      <c r="G34" s="44" t="str">
        <f>Translations!$D110</f>
        <v>Number of people in prisons who have received an HIV test during the reporting period</v>
      </c>
      <c r="H34" s="134"/>
      <c r="I34" s="223"/>
      <c r="J34" s="131"/>
      <c r="K34" s="223"/>
      <c r="L34" s="223"/>
      <c r="M34" s="223"/>
      <c r="N34" s="214"/>
      <c r="O34" s="223"/>
      <c r="P34" s="223"/>
      <c r="Q34" s="223"/>
      <c r="R34" s="214"/>
      <c r="S34" s="223"/>
      <c r="T34" s="223"/>
      <c r="U34" s="223"/>
      <c r="V34" s="214"/>
      <c r="W34" s="223"/>
      <c r="X34" s="223"/>
      <c r="Y34" s="223"/>
      <c r="Z34" s="131"/>
      <c r="AA34" s="155">
        <f t="shared" si="0"/>
        <v>0</v>
      </c>
      <c r="AB34" s="155">
        <f t="shared" si="0"/>
        <v>0</v>
      </c>
      <c r="AC34" s="155">
        <f t="shared" si="0"/>
        <v>0</v>
      </c>
      <c r="AD34" s="131"/>
      <c r="AE34" s="196"/>
      <c r="AF34" s="90"/>
      <c r="AG34" s="139" t="str">
        <f>Translations!$D144</f>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AI34" s="150">
        <f t="shared" si="1"/>
        <v>0</v>
      </c>
      <c r="AJ34" s="150">
        <f t="shared" si="1"/>
        <v>0</v>
      </c>
      <c r="AK34" s="150">
        <f t="shared" si="1"/>
        <v>0</v>
      </c>
      <c r="AL34" s="150">
        <f t="shared" si="2"/>
        <v>0</v>
      </c>
      <c r="AN34" s="150">
        <f t="shared" si="3"/>
        <v>0</v>
      </c>
    </row>
    <row r="35" spans="1:40" s="52" customFormat="1" ht="39" thickBot="1" x14ac:dyDescent="0.25">
      <c r="A35" s="328"/>
      <c r="B35" s="331"/>
      <c r="C35" s="334"/>
      <c r="D35" s="100" t="str">
        <f>Translations!$D$82</f>
        <v>Other vulnerable populations</v>
      </c>
      <c r="E35" s="50" t="str">
        <f>IF($B$30 = Translations!$D$46, Translations!$D$46, $B$30)</f>
        <v>Please select</v>
      </c>
      <c r="F35" s="81" t="s">
        <v>121</v>
      </c>
      <c r="G35" s="44" t="str">
        <f>Translations!$D111</f>
        <v>Number of other vulnerable populations who have received an HIV test during the reporting period</v>
      </c>
      <c r="H35" s="134"/>
      <c r="I35" s="223"/>
      <c r="J35" s="131"/>
      <c r="K35" s="223"/>
      <c r="L35" s="223"/>
      <c r="M35" s="223"/>
      <c r="N35" s="214"/>
      <c r="O35" s="223"/>
      <c r="P35" s="223"/>
      <c r="Q35" s="223"/>
      <c r="R35" s="214"/>
      <c r="S35" s="223"/>
      <c r="T35" s="223"/>
      <c r="U35" s="223"/>
      <c r="V35" s="214"/>
      <c r="W35" s="223"/>
      <c r="X35" s="223"/>
      <c r="Y35" s="223"/>
      <c r="Z35" s="131"/>
      <c r="AA35" s="155">
        <f t="shared" si="0"/>
        <v>0</v>
      </c>
      <c r="AB35" s="155">
        <f t="shared" si="0"/>
        <v>0</v>
      </c>
      <c r="AC35" s="155">
        <f t="shared" si="0"/>
        <v>0</v>
      </c>
      <c r="AD35" s="131"/>
      <c r="AE35" s="196"/>
      <c r="AF35" s="90"/>
      <c r="AG35" s="139" t="str">
        <f>Translations!$D145</f>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AI35" s="150">
        <f t="shared" si="1"/>
        <v>0</v>
      </c>
      <c r="AJ35" s="150">
        <f t="shared" si="1"/>
        <v>0</v>
      </c>
      <c r="AK35" s="150">
        <f t="shared" si="1"/>
        <v>0</v>
      </c>
      <c r="AL35" s="150">
        <f t="shared" si="2"/>
        <v>0</v>
      </c>
      <c r="AN35" s="150">
        <f t="shared" si="3"/>
        <v>0</v>
      </c>
    </row>
    <row r="36" spans="1:40" s="52" customFormat="1" ht="39" thickBot="1" x14ac:dyDescent="0.25">
      <c r="A36" s="329"/>
      <c r="B36" s="332"/>
      <c r="C36" s="335"/>
      <c r="D36" s="100" t="str">
        <f>Translations!$D$83</f>
        <v>Adolescent girls and young women</v>
      </c>
      <c r="E36" s="50" t="str">
        <f>IF($B$30 = Translations!$D$46, Translations!$D$46, $B$30)</f>
        <v>Please select</v>
      </c>
      <c r="F36" s="81" t="s">
        <v>123</v>
      </c>
      <c r="G36" s="44" t="str">
        <f>Translations!$D112</f>
        <v>Number of AGYW who have received an HIV test during the reporting period</v>
      </c>
      <c r="H36" s="134"/>
      <c r="I36" s="223"/>
      <c r="J36" s="131"/>
      <c r="K36" s="223"/>
      <c r="L36" s="223"/>
      <c r="M36" s="223"/>
      <c r="N36" s="214"/>
      <c r="O36" s="223"/>
      <c r="P36" s="223"/>
      <c r="Q36" s="223"/>
      <c r="R36" s="214"/>
      <c r="S36" s="223"/>
      <c r="T36" s="223"/>
      <c r="U36" s="223"/>
      <c r="V36" s="214"/>
      <c r="W36" s="223"/>
      <c r="X36" s="223"/>
      <c r="Y36" s="223"/>
      <c r="Z36" s="131"/>
      <c r="AA36" s="155">
        <f t="shared" si="0"/>
        <v>0</v>
      </c>
      <c r="AB36" s="155">
        <f t="shared" si="0"/>
        <v>0</v>
      </c>
      <c r="AC36" s="155">
        <f t="shared" si="0"/>
        <v>0</v>
      </c>
      <c r="AD36" s="131"/>
      <c r="AE36" s="196"/>
      <c r="AF36" s="90"/>
      <c r="AG36" s="139" t="str">
        <f>Translations!$D146</f>
        <v>In the absence of costed NSPs that provide quantification of all resources contributed by different sources, the Applicant can estimate proportions of potential contributions based on available information from other donors, the Global Fund, budgeted amounts and quantifiable resources. This should be indicated in the comment box.</v>
      </c>
      <c r="AI36" s="150">
        <f t="shared" si="1"/>
        <v>0</v>
      </c>
      <c r="AJ36" s="150">
        <f t="shared" si="1"/>
        <v>0</v>
      </c>
      <c r="AK36" s="150">
        <f t="shared" si="1"/>
        <v>0</v>
      </c>
      <c r="AL36" s="150">
        <f t="shared" si="2"/>
        <v>0</v>
      </c>
      <c r="AN36" s="150">
        <f t="shared" si="3"/>
        <v>0</v>
      </c>
    </row>
    <row r="37" spans="1:40" s="52" customFormat="1" ht="78.75" customHeight="1" thickBot="1" x14ac:dyDescent="0.25">
      <c r="A37" s="327" t="str">
        <f>Translations!$D$71</f>
        <v>Treatment care and support</v>
      </c>
      <c r="B37" s="330" t="str">
        <f>Translations!$D$48</f>
        <v>Please select</v>
      </c>
      <c r="C37" s="333" t="str">
        <f>Translations!$D$75</f>
        <v xml:space="preserve">Select the indicators related to interventions included in the funding request </v>
      </c>
      <c r="D37" s="327" t="str">
        <f>Translations!$D$85</f>
        <v>People living with HIV</v>
      </c>
      <c r="E37" s="49" t="str">
        <f>IF($B$37 = Translations!$D$46, Translations!$D$46, $B$37)</f>
        <v>Please select</v>
      </c>
      <c r="F37" s="205" t="s">
        <v>127</v>
      </c>
      <c r="G37" s="44" t="str">
        <f>Translations!$D113</f>
        <v>Number of adults (15 and above) on ART at the end of the reporting period</v>
      </c>
      <c r="H37" s="134"/>
      <c r="I37" s="210"/>
      <c r="J37" s="131"/>
      <c r="K37" s="210"/>
      <c r="L37" s="210"/>
      <c r="M37" s="210"/>
      <c r="N37" s="214"/>
      <c r="O37" s="210"/>
      <c r="P37" s="210"/>
      <c r="Q37" s="210"/>
      <c r="R37" s="214"/>
      <c r="S37" s="210"/>
      <c r="T37" s="210"/>
      <c r="U37" s="210"/>
      <c r="V37" s="214"/>
      <c r="W37" s="210"/>
      <c r="X37" s="210"/>
      <c r="Y37" s="210"/>
      <c r="Z37" s="131"/>
      <c r="AA37" s="148">
        <f t="shared" si="0"/>
        <v>0</v>
      </c>
      <c r="AB37" s="148">
        <f t="shared" si="0"/>
        <v>0</v>
      </c>
      <c r="AC37" s="148">
        <f t="shared" si="0"/>
        <v>0</v>
      </c>
      <c r="AD37" s="131"/>
      <c r="AE37" s="128"/>
      <c r="AF37" s="90"/>
      <c r="AG37" s="139" t="str">
        <f>Translations!$D147</f>
        <v>Assumptions for the split of contributions by sources should include all interventions needed to scale up treatment, care and support, beyond health products and service delivery. This includes capacity building, quality improvement interventions, support in the community, digital health, differentiated service delivery and other interventions. In the absence of costed NSPs that provide quantification of all resources contributed by different sources, applicants can consider estimate proportions of potential contributions based on available information from other donors, the Global Fund, budgeted amounts and quantifiable resources. This should be indicated in the comment box.</v>
      </c>
      <c r="AI37" s="150">
        <f t="shared" si="1"/>
        <v>0</v>
      </c>
      <c r="AJ37" s="150">
        <f t="shared" si="1"/>
        <v>0</v>
      </c>
      <c r="AK37" s="150">
        <f t="shared" si="1"/>
        <v>0</v>
      </c>
      <c r="AL37" s="150">
        <f t="shared" si="2"/>
        <v>0</v>
      </c>
      <c r="AN37" s="150">
        <f t="shared" si="3"/>
        <v>0</v>
      </c>
    </row>
    <row r="38" spans="1:40" s="52" customFormat="1" ht="80.25" customHeight="1" thickBot="1" x14ac:dyDescent="0.25">
      <c r="A38" s="328"/>
      <c r="B38" s="331"/>
      <c r="C38" s="334"/>
      <c r="D38" s="328"/>
      <c r="E38" s="49" t="str">
        <f>IF($B$37 = Translations!$D$46, Translations!$D$46, $B$37)</f>
        <v>Please select</v>
      </c>
      <c r="F38" s="202" t="s">
        <v>129</v>
      </c>
      <c r="G38" s="46" t="str">
        <f>Translations!$D114</f>
        <v>Number of children (under 15) on ART at the end of the reporting period</v>
      </c>
      <c r="H38" s="134"/>
      <c r="I38" s="211"/>
      <c r="J38" s="131"/>
      <c r="K38" s="211"/>
      <c r="L38" s="211"/>
      <c r="M38" s="211"/>
      <c r="N38" s="214"/>
      <c r="O38" s="211"/>
      <c r="P38" s="211"/>
      <c r="Q38" s="211"/>
      <c r="R38" s="214"/>
      <c r="S38" s="211"/>
      <c r="T38" s="211"/>
      <c r="U38" s="211"/>
      <c r="V38" s="214"/>
      <c r="W38" s="211"/>
      <c r="X38" s="211"/>
      <c r="Y38" s="211"/>
      <c r="Z38" s="131"/>
      <c r="AA38" s="151">
        <f t="shared" si="0"/>
        <v>0</v>
      </c>
      <c r="AB38" s="151">
        <f t="shared" si="0"/>
        <v>0</v>
      </c>
      <c r="AC38" s="151">
        <f t="shared" si="0"/>
        <v>0</v>
      </c>
      <c r="AD38" s="131"/>
      <c r="AE38" s="133"/>
      <c r="AF38" s="90"/>
      <c r="AG38" s="139" t="str">
        <f>Translations!$D148</f>
        <v>Assumptions for the split of contributions by sources should include all interventions needed to scale up treatment, care and support, beyond health products and service delivery. This includes capacity building, quality improvement interventions, support in the community, digital health, differentiated service delivery and other interventions. In the absence of costed NSPs that provide quantification of all resources contributed by different sources, applicants can consider estimate proportions of potential contributions based on available information from other donors, the Global Fund, budgeted amounts and quantifiable resources. This should be indicated in the comment box.</v>
      </c>
      <c r="AI38" s="150">
        <f t="shared" si="1"/>
        <v>0</v>
      </c>
      <c r="AJ38" s="150">
        <f t="shared" si="1"/>
        <v>0</v>
      </c>
      <c r="AK38" s="150">
        <f t="shared" si="1"/>
        <v>0</v>
      </c>
      <c r="AL38" s="150">
        <f t="shared" si="2"/>
        <v>0</v>
      </c>
      <c r="AN38" s="150">
        <f t="shared" si="3"/>
        <v>0</v>
      </c>
    </row>
    <row r="39" spans="1:40" s="52" customFormat="1" ht="80.25" customHeight="1" thickBot="1" x14ac:dyDescent="0.25">
      <c r="A39" s="328"/>
      <c r="B39" s="331"/>
      <c r="C39" s="334"/>
      <c r="D39" s="328"/>
      <c r="E39" s="201" t="str">
        <f>IF(OR($E$37 = Translations!$D$46, $E$38 = Translations!$D$46), Translations!$D$46,
IF(OR($E$37 = Translations!$D$47, $E$38 = Translations!$D$47), Translations!$D$47, Translations!$D$48))</f>
        <v>Please select</v>
      </c>
      <c r="F39" s="202" t="s">
        <v>131</v>
      </c>
      <c r="G39" s="46" t="str">
        <f>Translations!$D115</f>
        <v xml:space="preserve">Total number of people (adults and children) living with HIV on ART at the end of the reporting period) </v>
      </c>
      <c r="H39" s="134"/>
      <c r="I39" s="224">
        <f>I37+I38</f>
        <v>0</v>
      </c>
      <c r="J39" s="150"/>
      <c r="K39" s="224">
        <f>K37+K38</f>
        <v>0</v>
      </c>
      <c r="L39" s="224">
        <f>L37+L38</f>
        <v>0</v>
      </c>
      <c r="M39" s="224">
        <f>M37+M38</f>
        <v>0</v>
      </c>
      <c r="N39" s="225"/>
      <c r="O39" s="224">
        <f>O37+O38</f>
        <v>0</v>
      </c>
      <c r="P39" s="224">
        <f>P37+P38</f>
        <v>0</v>
      </c>
      <c r="Q39" s="224">
        <f>Q37+Q38</f>
        <v>0</v>
      </c>
      <c r="R39" s="225"/>
      <c r="S39" s="224">
        <f>S37+S38</f>
        <v>0</v>
      </c>
      <c r="T39" s="224">
        <f>T37+T38</f>
        <v>0</v>
      </c>
      <c r="U39" s="224">
        <f>U37+U38</f>
        <v>0</v>
      </c>
      <c r="V39" s="225"/>
      <c r="W39" s="224">
        <f>W37+W38</f>
        <v>0</v>
      </c>
      <c r="X39" s="224">
        <f>X37+X38</f>
        <v>0</v>
      </c>
      <c r="Y39" s="224">
        <f>Y37+Y38</f>
        <v>0</v>
      </c>
      <c r="Z39" s="131"/>
      <c r="AA39" s="151">
        <f t="shared" si="0"/>
        <v>0</v>
      </c>
      <c r="AB39" s="151">
        <f t="shared" si="0"/>
        <v>0</v>
      </c>
      <c r="AC39" s="151">
        <f t="shared" si="0"/>
        <v>0</v>
      </c>
      <c r="AD39" s="131"/>
      <c r="AE39" s="133"/>
      <c r="AF39" s="90"/>
      <c r="AG39" s="139" t="str">
        <f>Translations!$D149</f>
        <v>Assumptions for the split of contributions by sources should include all interventions needed to scale up treatment, care and support, beyond health products and service delivery. This includes capacity building, quality improvement interventions, support in the community, digital health, differentiated service delivery and other interventions. In the absence of costed NSPs that provide quantification of all resources contributed by different sources, applicants can consider estimate proportions of potential contributions based on available information from other donors, the Global Fund, budgeted amounts and quantifiable resources. This should be indicated in the comment box.</v>
      </c>
      <c r="AI39" s="150">
        <f t="shared" si="1"/>
        <v>0</v>
      </c>
      <c r="AJ39" s="150">
        <f t="shared" si="1"/>
        <v>0</v>
      </c>
      <c r="AK39" s="150">
        <f t="shared" si="1"/>
        <v>0</v>
      </c>
      <c r="AL39" s="150">
        <f t="shared" si="2"/>
        <v>0</v>
      </c>
      <c r="AN39" s="150">
        <f t="shared" si="3"/>
        <v>0</v>
      </c>
    </row>
    <row r="40" spans="1:40" s="52" customFormat="1" ht="78.75" customHeight="1" thickBot="1" x14ac:dyDescent="0.25">
      <c r="A40" s="328"/>
      <c r="B40" s="331"/>
      <c r="C40" s="334"/>
      <c r="D40" s="328"/>
      <c r="E40" s="49" t="str">
        <f>IF($B$37 = Translations!$D$46, Translations!$D$46, $B$37)</f>
        <v>Please select</v>
      </c>
      <c r="F40" s="202" t="s">
        <v>133</v>
      </c>
      <c r="G40" s="46" t="str">
        <f>Translations!$D116</f>
        <v>Number of HIV-positive pregnant women on ART at the end of the period</v>
      </c>
      <c r="H40" s="134"/>
      <c r="I40" s="211"/>
      <c r="J40" s="131"/>
      <c r="K40" s="211"/>
      <c r="L40" s="211"/>
      <c r="M40" s="211"/>
      <c r="N40" s="214"/>
      <c r="O40" s="211"/>
      <c r="P40" s="211"/>
      <c r="Q40" s="211"/>
      <c r="R40" s="214"/>
      <c r="S40" s="211"/>
      <c r="T40" s="211"/>
      <c r="U40" s="211"/>
      <c r="V40" s="214"/>
      <c r="W40" s="211"/>
      <c r="X40" s="211"/>
      <c r="Y40" s="211"/>
      <c r="Z40" s="131"/>
      <c r="AA40" s="151">
        <f t="shared" si="0"/>
        <v>0</v>
      </c>
      <c r="AB40" s="151">
        <f t="shared" si="0"/>
        <v>0</v>
      </c>
      <c r="AC40" s="151">
        <f t="shared" si="0"/>
        <v>0</v>
      </c>
      <c r="AD40" s="131"/>
      <c r="AE40" s="133"/>
      <c r="AF40" s="90"/>
      <c r="AG40" s="139" t="str">
        <f>Translations!$D150</f>
        <v>Assumptions for the split of contributions by sources should include all interventions needed to scale up treatment, care and support, beyond health products and service delivery. This includes capacity building, quality improvement interventions, support in the community, digital health, differentiated service delivery and other interventions. In the absence of costed NSPs that provide quantification of all resources contributed by different sources, applicants can consider estimate proportions of potential contributions based on available information from other donors, the Global Fund, budgeted amounts and quantifiable resources. This should be indicated in the comment box.</v>
      </c>
      <c r="AI40" s="150">
        <f t="shared" si="1"/>
        <v>0</v>
      </c>
      <c r="AJ40" s="150">
        <f t="shared" si="1"/>
        <v>0</v>
      </c>
      <c r="AK40" s="150">
        <f t="shared" si="1"/>
        <v>0</v>
      </c>
      <c r="AL40" s="150">
        <f t="shared" si="2"/>
        <v>0</v>
      </c>
      <c r="AN40" s="150">
        <f t="shared" si="3"/>
        <v>0</v>
      </c>
    </row>
    <row r="41" spans="1:40" s="52" customFormat="1" ht="81" customHeight="1" thickBot="1" x14ac:dyDescent="0.25">
      <c r="A41" s="328"/>
      <c r="B41" s="331"/>
      <c r="C41" s="334"/>
      <c r="D41" s="328"/>
      <c r="E41" s="49" t="str">
        <f>IF($B$37 = Translations!$D$46, Translations!$D$46, $B$37)</f>
        <v>Please select</v>
      </c>
      <c r="F41" s="202" t="s">
        <v>135</v>
      </c>
      <c r="G41" s="48" t="str">
        <f>Translations!$D117</f>
        <v>Number of people living with HIV who received CD4 testing at HIV diagnosis, re-initiation of treatment or after treatment failure during the reporting period</v>
      </c>
      <c r="H41" s="73"/>
      <c r="I41" s="211"/>
      <c r="J41" s="90"/>
      <c r="K41" s="211"/>
      <c r="L41" s="211"/>
      <c r="M41" s="211"/>
      <c r="N41" s="214"/>
      <c r="O41" s="211"/>
      <c r="P41" s="211"/>
      <c r="Q41" s="211"/>
      <c r="R41" s="214"/>
      <c r="S41" s="211"/>
      <c r="T41" s="211"/>
      <c r="U41" s="211"/>
      <c r="V41" s="214"/>
      <c r="W41" s="211"/>
      <c r="X41" s="211"/>
      <c r="Y41" s="211"/>
      <c r="Z41" s="131"/>
      <c r="AA41" s="151">
        <f t="shared" si="0"/>
        <v>0</v>
      </c>
      <c r="AB41" s="151">
        <f t="shared" si="0"/>
        <v>0</v>
      </c>
      <c r="AC41" s="151">
        <f t="shared" si="0"/>
        <v>0</v>
      </c>
      <c r="AD41" s="90"/>
      <c r="AE41" s="133"/>
      <c r="AF41" s="90"/>
      <c r="AG41" s="139" t="str">
        <f>Translations!$D151</f>
        <v>Assumptions for the split of contributions by sources should include all interventions needed to scale up treatment, care and support, beyond health products and service delivery. This includes capacity building, quality improvement interventions, support in the community, digital health, differentiated service delivery and other interventions. In the absence of costed NSPs that provide quantification of all resources contributed by different sources, applicants can consider estimate proportions of potential contributions based on available information from other donors, the Global Fund, budgeted amounts and quantifiable resources. This should be indicated in the comment box.</v>
      </c>
      <c r="AI41" s="150">
        <f t="shared" si="1"/>
        <v>0</v>
      </c>
      <c r="AJ41" s="150">
        <f t="shared" si="1"/>
        <v>0</v>
      </c>
      <c r="AK41" s="150">
        <f t="shared" si="1"/>
        <v>0</v>
      </c>
      <c r="AL41" s="150">
        <f t="shared" si="2"/>
        <v>0</v>
      </c>
      <c r="AN41" s="150">
        <f t="shared" si="3"/>
        <v>0</v>
      </c>
    </row>
    <row r="42" spans="1:40" s="52" customFormat="1" ht="77.25" customHeight="1" thickBot="1" x14ac:dyDescent="0.25">
      <c r="A42" s="329"/>
      <c r="B42" s="332"/>
      <c r="C42" s="335"/>
      <c r="D42" s="329"/>
      <c r="E42" s="49" t="str">
        <f>IF($B$37 = Translations!$D$46, Translations!$D$46, $B$37)</f>
        <v>Please select</v>
      </c>
      <c r="F42" s="203" t="s">
        <v>136</v>
      </c>
      <c r="G42" s="48" t="str">
        <f>Translations!$D118</f>
        <v>Number of people with AHD who receive the relevant diagnostic test (CrAg testing and Urinary TB LAM and/or TB molecular test) during the reporting period</v>
      </c>
      <c r="H42" s="73"/>
      <c r="I42" s="215"/>
      <c r="J42" s="90"/>
      <c r="K42" s="215"/>
      <c r="L42" s="215"/>
      <c r="M42" s="215"/>
      <c r="N42" s="214"/>
      <c r="O42" s="215"/>
      <c r="P42" s="215"/>
      <c r="Q42" s="215"/>
      <c r="R42" s="214"/>
      <c r="S42" s="215"/>
      <c r="T42" s="215"/>
      <c r="U42" s="215"/>
      <c r="V42" s="214"/>
      <c r="W42" s="215"/>
      <c r="X42" s="215"/>
      <c r="Y42" s="215"/>
      <c r="Z42" s="131"/>
      <c r="AA42" s="153">
        <f t="shared" si="0"/>
        <v>0</v>
      </c>
      <c r="AB42" s="153">
        <f t="shared" si="0"/>
        <v>0</v>
      </c>
      <c r="AC42" s="153">
        <f t="shared" si="0"/>
        <v>0</v>
      </c>
      <c r="AD42" s="90"/>
      <c r="AE42" s="197"/>
      <c r="AF42" s="90"/>
      <c r="AG42" s="139" t="str">
        <f>Translations!$D152</f>
        <v>Assumptions for the split of contributions by sources should include all interventions needed to scale up treatment, care and support, beyond health products and service delivery. This includes capacity building, quality improvement interventions, support in the community, digital health, differentiated service delivery and other interventions. In the absence of costed NSPs that provide quantification of all resources contributed by different sources, applicants can consider estimate proportions of potential contributions based on available information from other donors, the Global Fund, budgeted amounts and quantifiable resources. This should be indicated in the comment box.</v>
      </c>
      <c r="AI42" s="150">
        <f t="shared" si="1"/>
        <v>0</v>
      </c>
      <c r="AJ42" s="150">
        <f t="shared" si="1"/>
        <v>0</v>
      </c>
      <c r="AK42" s="150">
        <f t="shared" si="1"/>
        <v>0</v>
      </c>
      <c r="AL42" s="150">
        <f t="shared" si="2"/>
        <v>0</v>
      </c>
      <c r="AN42" s="150">
        <f t="shared" si="3"/>
        <v>0</v>
      </c>
    </row>
    <row r="43" spans="1:40" s="52" customFormat="1" ht="81.75" customHeight="1" thickBot="1" x14ac:dyDescent="0.25">
      <c r="A43" s="100" t="str">
        <f>Translations!$D$72</f>
        <v>TB/HIV</v>
      </c>
      <c r="B43" s="50" t="str">
        <f>Translations!$D$48</f>
        <v>Please select</v>
      </c>
      <c r="C43" s="119" t="str">
        <f>Translations!$D$76</f>
        <v xml:space="preserve">Select the indicator if the intervention is included in funding request </v>
      </c>
      <c r="D43" s="119" t="str">
        <f>Translations!$D$85</f>
        <v>People living with HIV</v>
      </c>
      <c r="E43" s="50" t="str">
        <f>IF($B$43 = Translations!$D$46, Translations!$D$46, $B$43)</f>
        <v>Please select</v>
      </c>
      <c r="F43" s="204" t="s">
        <v>139</v>
      </c>
      <c r="G43" s="25" t="str">
        <f>Translations!$D119</f>
        <v>Number of people newly enrolled on antiretroviral therapy during the reporting period who also started TB preventive treatment during the reporting period</v>
      </c>
      <c r="H43" s="281"/>
      <c r="I43" s="223"/>
      <c r="J43" s="90"/>
      <c r="K43" s="223"/>
      <c r="L43" s="223"/>
      <c r="M43" s="223"/>
      <c r="N43" s="214"/>
      <c r="O43" s="223"/>
      <c r="P43" s="223"/>
      <c r="Q43" s="223"/>
      <c r="R43" s="214"/>
      <c r="S43" s="223"/>
      <c r="T43" s="223"/>
      <c r="U43" s="223"/>
      <c r="V43" s="214"/>
      <c r="W43" s="223"/>
      <c r="X43" s="223"/>
      <c r="Y43" s="223"/>
      <c r="Z43" s="131"/>
      <c r="AA43" s="155">
        <f t="shared" si="0"/>
        <v>0</v>
      </c>
      <c r="AB43" s="155">
        <f t="shared" si="0"/>
        <v>0</v>
      </c>
      <c r="AC43" s="155">
        <f t="shared" si="0"/>
        <v>0</v>
      </c>
      <c r="AD43" s="90"/>
      <c r="AE43" s="196"/>
      <c r="AF43" s="90"/>
      <c r="AG43" s="139" t="str">
        <f>Translations!$D153</f>
        <v>Assumptions for the split of contributions by sources should include all interventions needed to scale up treatment, care and support, beyond health products and service delivery. This includes capacity building, quality improvement interventions, support in the community, digital health, differentiated service delivery and other interventions. In the absence of costed NSPs that provide quantification of all resources contributed by different sources, applicants can consider estimate proportions of potential contributions based on available information from other donors, the Global Fund, budgeted amounts and quantifiable resources. This should be indicated in the comment box.</v>
      </c>
      <c r="AI43" s="150">
        <f t="shared" si="1"/>
        <v>0</v>
      </c>
      <c r="AJ43" s="150">
        <f t="shared" si="1"/>
        <v>0</v>
      </c>
      <c r="AK43" s="150">
        <f t="shared" si="1"/>
        <v>0</v>
      </c>
      <c r="AL43" s="150">
        <f t="shared" si="2"/>
        <v>0</v>
      </c>
      <c r="AN43" s="150">
        <f t="shared" si="3"/>
        <v>0</v>
      </c>
    </row>
    <row r="44" spans="1:40" x14ac:dyDescent="0.2">
      <c r="V44" s="45"/>
      <c r="W44" s="45"/>
      <c r="X44" s="45"/>
      <c r="Y44" s="45"/>
      <c r="AI44" s="45">
        <f>AI10+AI11+AI12+AI13+AI14+AI15+AI16+AI17+AI18+AI19+AI20+AI21+AI22+AI23+AI24+AI25+AI26+AI27+AI28+AI29</f>
        <v>0</v>
      </c>
      <c r="AJ44" s="45">
        <f t="shared" ref="AJ44:AL44" si="4">AJ10+AJ11+AJ12+AJ13+AJ14+AJ15+AJ16+AJ17+AJ18+AJ19+AJ20+AJ21+AJ22+AJ23+AJ24+AJ25+AJ26+AJ27+AJ28+AJ29</f>
        <v>0</v>
      </c>
      <c r="AK44" s="45">
        <f t="shared" si="4"/>
        <v>0</v>
      </c>
      <c r="AL44" s="45">
        <f t="shared" si="4"/>
        <v>0</v>
      </c>
      <c r="AM44" s="28" t="s">
        <v>56</v>
      </c>
      <c r="AN44" s="45">
        <f>AN10+AN11+AN12+AN13+AN14+AN15+AN16+AN17+AN18+AN19+AN20+AN21+AN22+AN23+AN24+AN25+AN26+AN27+AN28+AN29</f>
        <v>0</v>
      </c>
    </row>
    <row r="45" spans="1:40" x14ac:dyDescent="0.2">
      <c r="V45" s="45"/>
      <c r="W45" s="45"/>
      <c r="X45" s="45"/>
      <c r="Y45" s="45"/>
      <c r="AI45" s="45">
        <f>AI30+AI31+AI32+AI33+AI34+AI35+AI36</f>
        <v>0</v>
      </c>
      <c r="AJ45" s="45">
        <f t="shared" ref="AJ45:AL45" si="5">AJ30+AJ31+AJ32+AJ33+AJ34+AJ35+AJ36</f>
        <v>0</v>
      </c>
      <c r="AK45" s="45">
        <f t="shared" si="5"/>
        <v>0</v>
      </c>
      <c r="AL45" s="45">
        <f t="shared" si="5"/>
        <v>0</v>
      </c>
      <c r="AM45" s="28" t="s">
        <v>57</v>
      </c>
      <c r="AN45" s="45">
        <f>AN30+AN31+AN32+AN33+AN34+AN35+AN36</f>
        <v>0</v>
      </c>
    </row>
    <row r="46" spans="1:40" x14ac:dyDescent="0.2">
      <c r="G46" s="53"/>
      <c r="V46" s="37"/>
      <c r="W46" s="37"/>
      <c r="X46" s="37"/>
      <c r="Y46" s="37"/>
      <c r="AI46" s="37">
        <f>AI37+AI38+AI39+AI40+AI41+AI42</f>
        <v>0</v>
      </c>
      <c r="AJ46" s="37">
        <f t="shared" ref="AJ46:AL46" si="6">AJ37+AJ38+AJ39+AJ40+AJ41+AJ42</f>
        <v>0</v>
      </c>
      <c r="AK46" s="37">
        <f t="shared" si="6"/>
        <v>0</v>
      </c>
      <c r="AL46" s="37">
        <f t="shared" si="6"/>
        <v>0</v>
      </c>
      <c r="AM46" s="28" t="s">
        <v>58</v>
      </c>
      <c r="AN46" s="37">
        <f>AN37+AN38+AN39+AN40+AN41+AN42</f>
        <v>0</v>
      </c>
    </row>
    <row r="47" spans="1:40" x14ac:dyDescent="0.2">
      <c r="V47" s="37"/>
      <c r="W47" s="37"/>
      <c r="X47" s="37"/>
      <c r="Y47" s="37"/>
      <c r="AI47" s="37">
        <f>AI43</f>
        <v>0</v>
      </c>
      <c r="AJ47" s="37">
        <f t="shared" ref="AJ47:AL47" si="7">AJ43</f>
        <v>0</v>
      </c>
      <c r="AK47" s="37">
        <f t="shared" si="7"/>
        <v>0</v>
      </c>
      <c r="AL47" s="37">
        <f t="shared" si="7"/>
        <v>0</v>
      </c>
      <c r="AM47" s="28" t="s">
        <v>59</v>
      </c>
      <c r="AN47" s="37">
        <f>AN43</f>
        <v>0</v>
      </c>
    </row>
  </sheetData>
  <sheetProtection algorithmName="SHA-512" hashValue="QE1aOSsAfkYY+dihmL1L2QpxBN+GV1HU6ZrZ/NkxfuZ8do/BU2yCuonMLyiI1rN5JIUI1MHBVUoTZjwhFBBEXg==" saltValue="W4iskgPId83Porxul13FmA==" spinCount="100000" sheet="1" formatColumns="0" formatRows="0" autoFilter="0"/>
  <autoFilter ref="E7:E43" xr:uid="{F48E4DC0-45A5-48E0-B552-2D72EE6E56BF}"/>
  <mergeCells count="36">
    <mergeCell ref="B2:D2"/>
    <mergeCell ref="I5:I7"/>
    <mergeCell ref="K5:M7"/>
    <mergeCell ref="O5:Y5"/>
    <mergeCell ref="AA5:AC7"/>
    <mergeCell ref="W7:Y7"/>
    <mergeCell ref="AN5:AN7"/>
    <mergeCell ref="A7:A8"/>
    <mergeCell ref="B7:B8"/>
    <mergeCell ref="C7:C8"/>
    <mergeCell ref="D7:D8"/>
    <mergeCell ref="E7:E8"/>
    <mergeCell ref="F7:F8"/>
    <mergeCell ref="G7:G8"/>
    <mergeCell ref="O7:Q7"/>
    <mergeCell ref="S7:U7"/>
    <mergeCell ref="AI5:AL7"/>
    <mergeCell ref="AE7:AE8"/>
    <mergeCell ref="AG7:AG8"/>
    <mergeCell ref="A10:A29"/>
    <mergeCell ref="B10:B29"/>
    <mergeCell ref="C10:C29"/>
    <mergeCell ref="D10:D12"/>
    <mergeCell ref="D13:D15"/>
    <mergeCell ref="D16:D18"/>
    <mergeCell ref="D19:D21"/>
    <mergeCell ref="D22:D23"/>
    <mergeCell ref="D24:D25"/>
    <mergeCell ref="D26:D28"/>
    <mergeCell ref="D37:D42"/>
    <mergeCell ref="A30:A36"/>
    <mergeCell ref="B30:B36"/>
    <mergeCell ref="C30:C36"/>
    <mergeCell ref="A37:A42"/>
    <mergeCell ref="B37:B42"/>
    <mergeCell ref="C37:C42"/>
  </mergeCells>
  <conditionalFormatting sqref="I10:I43 K10:M43 O10:Q43 S10:U43 W10:Y43 AA10:AC43">
    <cfRule type="expression" dxfId="23" priority="1">
      <formula>AND(I10 &lt;&gt; "", I10 &lt; 0)</formula>
    </cfRule>
  </conditionalFormatting>
  <conditionalFormatting sqref="AA10:AC43">
    <cfRule type="expression" dxfId="19" priority="7">
      <formula>IF(AND(AA10 &lt;&gt; "", AA10 &gt; 0), TRUE, FALSE)</formula>
    </cfRule>
  </conditionalFormatting>
  <dataValidations count="3">
    <dataValidation type="list" allowBlank="1" showInputMessage="1" showErrorMessage="1" error="Invalid entry. Select from dropdown list._x000a_Saisie invalide. Sélectionnez de la liste déroulante._x000a_Entrada no válida. Seleccione de la lista desplegable." sqref="B10:B43" xr:uid="{D984580E-1E03-4205-9587-05BF3CD88D31}">
      <formula1>IndicatorPicklist</formula1>
    </dataValidation>
    <dataValidation allowBlank="1" showInputMessage="1" showErrorMessage="1" error="Invalid entry. Select from dropdown list._x000a_Saisie invalide. Sélectionnez de la liste déroulante._x000a_Entrada no válida. Seleccione de la lista desplegable." sqref="E39" xr:uid="{B009BD89-68B5-4DA0-9CA4-87D13640A851}"/>
    <dataValidation type="whole" operator="greaterThanOrEqual" allowBlank="1" showInputMessage="1" showErrorMessage="1" error="Enter valid number only._x000a_Saisissez uniquement un nombre valide._x000a_Ingrese solo un número válido." sqref="I10:Y43 I8 K8 L8 M8" xr:uid="{8E067244-3EF6-4BC6-AFE5-DC44D56F03EB}">
      <formula1>0</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9" id="{00000000-000E-0000-0300-000008000000}">
            <xm:f>IF($B10 = Translations!$D$48, TRUE, FALSE)</xm:f>
            <x14:dxf>
              <font>
                <color rgb="FFFF0000"/>
              </font>
            </x14:dxf>
          </x14:cfRule>
          <xm:sqref>B10:B43</xm:sqref>
        </x14:conditionalFormatting>
        <x14:conditionalFormatting xmlns:xm="http://schemas.microsoft.com/office/excel/2006/main">
          <x14:cfRule type="expression" priority="6" id="{00000000-000E-0000-0300-000005000000}">
            <xm:f>IF(OR($B$10 = Translations!$D$47, $B$10 = Translations!$D$48), TRUE, FALSE)</xm:f>
            <x14:dxf>
              <font>
                <color theme="1"/>
              </font>
              <fill>
                <patternFill>
                  <bgColor theme="1"/>
                </patternFill>
              </fill>
            </x14:dxf>
          </x14:cfRule>
          <xm:sqref>I10:I29 K10:M29 O10:Q29 S10:U29 W10:Y29 AA10:AC29 E10:E29 AE10:AE29</xm:sqref>
        </x14:conditionalFormatting>
        <x14:conditionalFormatting xmlns:xm="http://schemas.microsoft.com/office/excel/2006/main">
          <x14:cfRule type="expression" priority="2" id="{00000000-000E-0000-0300-000001000000}">
            <xm:f>IF(OR($E10 = Translations!$D$47, $E10 = Translations!$D$48), TRUE, FALSE)</xm:f>
            <x14:dxf>
              <font>
                <color theme="1"/>
              </font>
              <fill>
                <patternFill>
                  <bgColor theme="1"/>
                </patternFill>
              </fill>
            </x14:dxf>
          </x14:cfRule>
          <xm:sqref>I10:I43 K10:M43 O10:Q43 S10:U43 W10:Y43 AA10:AC43 AE10:AE43</xm:sqref>
        </x14:conditionalFormatting>
        <x14:conditionalFormatting xmlns:xm="http://schemas.microsoft.com/office/excel/2006/main">
          <x14:cfRule type="expression" priority="5" id="{00000000-000E-0000-0300-000004000000}">
            <xm:f>IF(OR($B$30 = Translations!$D$47, $B$30 = Translations!$D$48), TRUE, FALSE)</xm:f>
            <x14:dxf>
              <font>
                <color theme="1"/>
              </font>
              <fill>
                <patternFill>
                  <bgColor theme="1"/>
                </patternFill>
              </fill>
            </x14:dxf>
          </x14:cfRule>
          <xm:sqref>I30:I36 K30:M36 O30:Q36 S30:U36 W30:Y36 AA30:AC36 E30:E36 AE30:AE36</xm:sqref>
        </x14:conditionalFormatting>
        <x14:conditionalFormatting xmlns:xm="http://schemas.microsoft.com/office/excel/2006/main">
          <x14:cfRule type="expression" priority="4" id="{00000000-000E-0000-0300-000003000000}">
            <xm:f>IF(OR($B$37 = Translations!$D$47, $B$37 = Translations!$D$48), TRUE, FALSE)</xm:f>
            <x14:dxf>
              <font>
                <color theme="1"/>
              </font>
              <fill>
                <patternFill>
                  <bgColor theme="1"/>
                </patternFill>
              </fill>
            </x14:dxf>
          </x14:cfRule>
          <xm:sqref>I37:I42 K37:M42 O37:Q42 S37:U42 W37:Y42 AA37:AC42 E37:E42 AE37:AE42</xm:sqref>
        </x14:conditionalFormatting>
        <x14:conditionalFormatting xmlns:xm="http://schemas.microsoft.com/office/excel/2006/main">
          <x14:cfRule type="expression" priority="3" id="{00000000-000E-0000-0300-000002000000}">
            <xm:f>IF(OR($B$43 = Translations!$D$47, $B$43 = Translations!$D$48), TRUE, FALSE)</xm:f>
            <x14:dxf>
              <font>
                <color theme="1"/>
              </font>
              <fill>
                <patternFill>
                  <bgColor theme="1"/>
                </patternFill>
              </fill>
            </x14:dxf>
          </x14:cfRule>
          <xm:sqref>I43 K43:M43 O43:Q43 S43:U43 W43:Y43 AA43:AC43 E43 AE43</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error="Invalid entry. Select from dropdown list._x000a_Saisie invalide. Sélectionnez de la liste déroulante._x000a_Entrada no válida. Seleccione de la lista desplegable." xr:uid="{FF498540-8D17-49C8-8513-5B4B87948A7C}">
          <x14:formula1>
            <xm:f>IF($B$10 = Translations!$D$46, IndicatorPicklist, StaticData!$A$1)</xm:f>
          </x14:formula1>
          <xm:sqref>E10:E29</xm:sqref>
        </x14:dataValidation>
        <x14:dataValidation type="custom" allowBlank="1" showInputMessage="1" showErrorMessage="1" error="Invalid entry. Select from dropdown list._x000a_Saisie invalide. Sélectionnez de la liste déroulante._x000a_Entrada no válida. Seleccione de la lista desplegable." xr:uid="{535B925F-AB28-45D7-A181-ADEEAA6AF5C1}">
          <x14:formula1>
            <xm:f>IF($B$30 = Translations!$D$46, IndicatorPicklist, StaticData!$A$1)</xm:f>
          </x14:formula1>
          <xm:sqref>E30:E36</xm:sqref>
        </x14:dataValidation>
        <x14:dataValidation type="custom" allowBlank="1" showInputMessage="1" showErrorMessage="1" error="Invalid entry. Select from dropdown list._x000a_Saisie invalide. Sélectionnez de la liste déroulante._x000a_Entrada no válida. Seleccione de la lista desplegable." xr:uid="{63E94A75-1782-40DE-9897-7A5B86C608A3}">
          <x14:formula1>
            <xm:f>IF($B$37 = Translations!$D$46, IndicatorPicklist, StaticData!$A$1)</xm:f>
          </x14:formula1>
          <xm:sqref>E40:E42 E37:E38</xm:sqref>
        </x14:dataValidation>
        <x14:dataValidation type="custom" allowBlank="1" showInputMessage="1" showErrorMessage="1" error="Invalid entry. Select from dropdown list._x000a_Saisie invalide. Sélectionnez de la liste déroulante._x000a_Entrada no válida. Seleccione de la lista desplegable." xr:uid="{65144417-8684-4F25-ABDC-51ADC9D040A0}">
          <x14:formula1>
            <xm:f>IF($B$43 = Translations!$D$46, IndicatorPicklist, StaticData!$A$1)</xm:f>
          </x14:formula1>
          <xm:sqref>E43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C0601-0DFC-4A91-A38F-58649BBBD49E}">
  <sheetPr codeName="Sheet5">
    <tabColor rgb="FFFFFACA"/>
  </sheetPr>
  <dimension ref="A1:Q68"/>
  <sheetViews>
    <sheetView showGridLines="0" topLeftCell="A60" workbookViewId="0">
      <selection activeCell="P66" sqref="P66"/>
    </sheetView>
  </sheetViews>
  <sheetFormatPr defaultColWidth="8.7109375" defaultRowHeight="14.25" x14ac:dyDescent="0.2"/>
  <cols>
    <col min="1" max="1" width="23.42578125" style="28" customWidth="1"/>
    <col min="2" max="2" width="35" style="28" customWidth="1"/>
    <col min="3" max="3" width="15.85546875" style="62" customWidth="1"/>
    <col min="4" max="4" width="15" style="63" customWidth="1"/>
    <col min="5" max="5" width="72.5703125" style="32" customWidth="1"/>
    <col min="6" max="6" width="2.140625" style="28" customWidth="1"/>
    <col min="7" max="7" width="9.85546875" style="28" customWidth="1"/>
    <col min="8" max="9" width="1.85546875" style="30" customWidth="1"/>
    <col min="10" max="12" width="11.7109375" style="28" customWidth="1"/>
    <col min="13" max="13" width="2.140625" style="28" customWidth="1"/>
    <col min="14" max="14" width="62.140625" style="28" customWidth="1"/>
    <col min="15" max="15" width="2.140625" style="30" customWidth="1"/>
    <col min="16" max="16" width="102.42578125" style="54" customWidth="1"/>
    <col min="17" max="17" width="55.7109375" style="55" customWidth="1"/>
    <col min="18" max="16384" width="8.7109375" style="28"/>
  </cols>
  <sheetData>
    <row r="1" spans="1:17" s="52" customFormat="1" ht="12.75" x14ac:dyDescent="0.2">
      <c r="A1" s="347" t="str">
        <f>Translations!$D$154</f>
        <v>HIV Data Entry Tab 2. Denominators and estimates entry tab.</v>
      </c>
      <c r="B1" s="347"/>
      <c r="C1" s="347"/>
      <c r="D1" s="347"/>
      <c r="E1" s="347"/>
      <c r="F1" s="347"/>
      <c r="G1" s="347"/>
      <c r="H1" s="347"/>
      <c r="I1" s="347"/>
      <c r="J1" s="347"/>
      <c r="K1" s="347"/>
      <c r="L1" s="347"/>
      <c r="M1" s="347"/>
      <c r="N1" s="347"/>
      <c r="O1" s="90"/>
      <c r="P1" s="88"/>
      <c r="Q1" s="120"/>
    </row>
    <row r="2" spans="1:17" s="52" customFormat="1" ht="12.75" x14ac:dyDescent="0.2">
      <c r="A2" s="121" t="str">
        <f>Translations!$D$50</f>
        <v xml:space="preserve">Highlighted </v>
      </c>
      <c r="B2" s="122" t="str">
        <f>Translations!$D$155</f>
        <v xml:space="preserve">Cells to be completed by applicants </v>
      </c>
      <c r="C2" s="73"/>
      <c r="D2" s="123"/>
      <c r="E2" s="124"/>
      <c r="F2" s="73"/>
      <c r="H2" s="90"/>
      <c r="I2" s="90"/>
      <c r="L2" s="90"/>
      <c r="M2" s="90"/>
      <c r="N2" s="90"/>
      <c r="O2" s="90"/>
      <c r="P2" s="88"/>
      <c r="Q2" s="120"/>
    </row>
    <row r="3" spans="1:17" s="52" customFormat="1" ht="12.75" x14ac:dyDescent="0.2">
      <c r="A3" s="125" t="str">
        <f>Translations!$D$156</f>
        <v>*Prepopulated from Data Entry tab 1. If the indicator is not selected,data entry is not required.</v>
      </c>
      <c r="C3" s="73"/>
      <c r="D3" s="123"/>
      <c r="E3" s="124"/>
      <c r="F3" s="73"/>
      <c r="G3" s="126"/>
      <c r="H3" s="90"/>
      <c r="I3" s="90"/>
      <c r="J3" s="90"/>
      <c r="K3" s="122"/>
      <c r="L3" s="90"/>
      <c r="M3" s="90"/>
      <c r="N3" s="90"/>
      <c r="O3" s="90"/>
      <c r="P3" s="88"/>
      <c r="Q3" s="120"/>
    </row>
    <row r="4" spans="1:17" x14ac:dyDescent="0.2">
      <c r="A4" s="30"/>
      <c r="B4" s="36"/>
      <c r="C4" s="36"/>
      <c r="D4" s="57"/>
      <c r="E4" s="58"/>
      <c r="F4" s="36"/>
      <c r="G4" s="59"/>
      <c r="J4" s="30"/>
      <c r="K4" s="56"/>
      <c r="L4" s="30"/>
      <c r="M4" s="30"/>
      <c r="N4" s="30"/>
    </row>
    <row r="5" spans="1:17" x14ac:dyDescent="0.2">
      <c r="B5" s="36"/>
      <c r="C5" s="36"/>
      <c r="D5" s="57"/>
      <c r="E5" s="58"/>
      <c r="F5" s="36"/>
      <c r="G5" s="59"/>
      <c r="J5" s="30"/>
      <c r="K5" s="30"/>
      <c r="L5" s="30"/>
      <c r="M5" s="30"/>
      <c r="N5" s="30"/>
    </row>
    <row r="6" spans="1:17" s="45" customFormat="1" ht="26.1" customHeight="1" x14ac:dyDescent="0.25">
      <c r="A6" s="343" t="str">
        <f>Translations!$D$157</f>
        <v>Module</v>
      </c>
      <c r="B6" s="343" t="str">
        <f>Translations!$D$158</f>
        <v>Population</v>
      </c>
      <c r="C6" s="343" t="str">
        <f>Translations!$D$159</f>
        <v>Indicator selection*</v>
      </c>
      <c r="D6" s="345" t="str">
        <f>Translations!$D$160</f>
        <v>Indicator code</v>
      </c>
      <c r="E6" s="345" t="str">
        <f>Translations!$D$161</f>
        <v>Need (denominators or estimates)</v>
      </c>
      <c r="F6" s="47"/>
      <c r="G6" s="13" t="str">
        <f>Translations!$D$162</f>
        <v>Baseline</v>
      </c>
      <c r="H6" s="39"/>
      <c r="I6" s="348"/>
      <c r="J6" s="343" t="str">
        <f>Translations!$D$163</f>
        <v>Estimates for the implementation period</v>
      </c>
      <c r="K6" s="343"/>
      <c r="L6" s="343"/>
      <c r="M6" s="39"/>
      <c r="N6" s="343" t="str">
        <f>Translations!$D$164</f>
        <v>Comments &amp; assumptions
Please explain assumptions and sources as applicable</v>
      </c>
      <c r="O6" s="39"/>
      <c r="P6" s="349" t="str">
        <f>Translations!$D$165</f>
        <v>Additional guidance</v>
      </c>
      <c r="Q6" s="350"/>
    </row>
    <row r="7" spans="1:17" ht="15" x14ac:dyDescent="0.2">
      <c r="A7" s="343"/>
      <c r="B7" s="343"/>
      <c r="C7" s="343"/>
      <c r="D7" s="345"/>
      <c r="E7" s="345"/>
      <c r="F7" s="36"/>
      <c r="G7" s="19">
        <f>IF(Section_A_HIV_Numerator_Tab_1!I8 = "", "", Section_A_HIV_Numerator_Tab_1!I8)</f>
        <v>2025</v>
      </c>
      <c r="I7" s="348"/>
      <c r="J7" s="19">
        <f>IF(Section_A_HIV_Numerator_Tab_1!$K$8 = "", "", Section_A_HIV_Numerator_Tab_1!$K$8)</f>
        <v>2026</v>
      </c>
      <c r="K7" s="19">
        <f>IF(Section_A_HIV_Numerator_Tab_1!$L$8 = "", "", Section_A_HIV_Numerator_Tab_1!$L$8)</f>
        <v>2027</v>
      </c>
      <c r="L7" s="19">
        <f>IF(Section_A_HIV_Numerator_Tab_1!$M$8 = "", "", Section_A_HIV_Numerator_Tab_1!$M$8)</f>
        <v>2028</v>
      </c>
      <c r="M7" s="30"/>
      <c r="N7" s="343"/>
      <c r="P7" s="349"/>
      <c r="Q7" s="350"/>
    </row>
    <row r="8" spans="1:17" s="30" customFormat="1" ht="8.65" customHeight="1" thickBot="1" x14ac:dyDescent="0.25">
      <c r="A8" s="14"/>
      <c r="B8" s="14"/>
      <c r="C8" s="20"/>
      <c r="D8" s="21"/>
      <c r="E8" s="18"/>
      <c r="F8" s="36"/>
      <c r="G8" s="14"/>
      <c r="I8" s="14"/>
      <c r="J8" s="14"/>
      <c r="K8" s="14"/>
      <c r="L8" s="14"/>
      <c r="N8" s="14"/>
      <c r="P8" s="60"/>
      <c r="Q8" s="47"/>
    </row>
    <row r="9" spans="1:17" s="52" customFormat="1" ht="70.5" customHeight="1" x14ac:dyDescent="0.2">
      <c r="A9" s="327" t="str">
        <f>Translations!$D$166</f>
        <v>HIV Prevention and Differentiated HIV testing services</v>
      </c>
      <c r="B9" s="351" t="str">
        <f>Translations!$D$170</f>
        <v>Men who have sex with men</v>
      </c>
      <c r="C9" s="127" t="str">
        <f>IF(OR(Section_A_HIV_Numerator_Tab_1!E10 = Translations!$D$46, Section_A_HIV_Numerator_Tab_1!E30 = Translations!$D$46), Translations!$D$46, Section_A_HIV_Numerator_Tab_1!E10)</f>
        <v>Please select</v>
      </c>
      <c r="D9" s="78" t="s">
        <v>152</v>
      </c>
      <c r="E9" s="23" t="str">
        <f>Translations!$D179</f>
        <v>Population (MSM) size estimate in KP-specific program areas</v>
      </c>
      <c r="F9" s="181"/>
      <c r="G9" s="210"/>
      <c r="H9" s="131"/>
      <c r="I9" s="131"/>
      <c r="J9" s="210"/>
      <c r="K9" s="210"/>
      <c r="L9" s="210"/>
      <c r="M9" s="90"/>
      <c r="N9" s="128"/>
      <c r="O9" s="90"/>
      <c r="P9" s="164" t="str">
        <f>Translations!$D239</f>
        <v>Follow Global Fund Indicator Guidance Sheet instructions for more details about the denominator of this indicator. If national estimates are available, countries may use them for the programmatic gap analysis. Population size estimates in key population-specific areas refers to areas where key population programs are expected to be available and prioritized within the National Strategic Plan (NSP). When targeted geographic areas are included, please specify in the comment box.</v>
      </c>
      <c r="Q9" s="166"/>
    </row>
    <row r="10" spans="1:17" s="52" customFormat="1" ht="81.95" customHeight="1" x14ac:dyDescent="0.2">
      <c r="A10" s="328"/>
      <c r="B10" s="352"/>
      <c r="C10" s="129" t="str">
        <f>IF(OR(Section_A_HIV_Numerator_Tab_1!E10 = Translations!$D$46, Section_A_HIV_Numerator_Tab_1!E11 = Translations!$D$46, Section_A_HIV_Numerator_Tab_1!E30 = Translations!$D$46), Translations!$D$46, Section_A_HIV_Numerator_Tab_1!E11)</f>
        <v>Please select</v>
      </c>
      <c r="D10" s="79" t="s">
        <v>155</v>
      </c>
      <c r="E10" s="46" t="str">
        <f>Translations!$D180</f>
        <v>Estimated HIV prevalence among MSM</v>
      </c>
      <c r="F10" s="181"/>
      <c r="G10" s="130"/>
      <c r="H10" s="131"/>
      <c r="I10" s="131"/>
      <c r="J10" s="132">
        <f>G10</f>
        <v>0</v>
      </c>
      <c r="K10" s="132">
        <f>G10</f>
        <v>0</v>
      </c>
      <c r="L10" s="132">
        <f>G10</f>
        <v>0</v>
      </c>
      <c r="M10" s="90"/>
      <c r="N10" s="133"/>
      <c r="O10" s="90"/>
      <c r="P10" s="164" t="str">
        <f>Translations!$D240</f>
        <v>Provide the latest available estimated HIV prevalence for this key population in baseline. Specify the year of availability of the estimate data source (i.e., IBBS, though it may differ from the year specified for the baseline column). The latest available HIV prevalence provided by the Applicant will be automatically used for the estimation of the years in the implementation period. However, Applicants can overwrite the value for future years within the implementation period providing assumptions for the projected trend.</v>
      </c>
      <c r="Q10" s="166"/>
    </row>
    <row r="11" spans="1:17" s="52" customFormat="1" ht="111" customHeight="1" x14ac:dyDescent="0.2">
      <c r="A11" s="328"/>
      <c r="B11" s="352"/>
      <c r="C11" s="129" t="str">
        <f>IF(OR(Section_A_HIV_Numerator_Tab_1!E10 = Translations!$D$46, Section_A_HIV_Numerator_Tab_1!E30 = Translations!$D$46), Translations!$D$46, Section_A_HIV_Numerator_Tab_1!E10)</f>
        <v>Please select</v>
      </c>
      <c r="D11" s="79" t="s">
        <v>152</v>
      </c>
      <c r="E11" s="46" t="str">
        <f>Translations!$D181</f>
        <v>% of MSM who know their HIV positive status</v>
      </c>
      <c r="F11" s="181"/>
      <c r="G11" s="130"/>
      <c r="H11" s="131"/>
      <c r="I11" s="131"/>
      <c r="J11" s="132">
        <f>G11</f>
        <v>0</v>
      </c>
      <c r="K11" s="132">
        <f>G11</f>
        <v>0</v>
      </c>
      <c r="L11" s="132">
        <f>G11</f>
        <v>0</v>
      </c>
      <c r="M11" s="90"/>
      <c r="N11" s="133"/>
      <c r="O11" s="90"/>
      <c r="P11" s="164" t="str">
        <f>Translations!$D241</f>
        <v>If this information is available it will be used to adjust the denominator for selected indicators. If the information is not available, of limited representativeness or of poor quality, the denominator for the indicator will remain based on the population size estimate in key population-specific program areas. Provide the latest available estimated proportion of this key population living with HIV who know their HIV-positive status. Specify the datasource and year in the comment box. The latest available proportion (baseline) will be automatically used for the years in the implementation period. However, Applicants can overwrite the value for future years within the implementation period, providing the assumptions for the projected trend.</v>
      </c>
      <c r="Q11" s="166"/>
    </row>
    <row r="12" spans="1:17" s="52" customFormat="1" ht="39.6" customHeight="1" x14ac:dyDescent="0.2">
      <c r="A12" s="328"/>
      <c r="B12" s="352"/>
      <c r="C12" s="129" t="str">
        <f>IF(OR(Section_A_HIV_Numerator_Tab_1!E10 = Translations!$D$46, Section_A_HIV_Numerator_Tab_1!E30 = Translations!$D$46), Translations!$D$46, Section_A_HIV_Numerator_Tab_1!E10)</f>
        <v>Please select</v>
      </c>
      <c r="D12" s="79" t="s">
        <v>152</v>
      </c>
      <c r="E12" s="46" t="str">
        <f>Translations!$D182</f>
        <v>MSM who know their HIV positive status</v>
      </c>
      <c r="F12" s="181"/>
      <c r="G12" s="212">
        <f>(G9*G10)*G11</f>
        <v>0</v>
      </c>
      <c r="H12" s="131"/>
      <c r="I12" s="131"/>
      <c r="J12" s="212">
        <f>(J9*J10)*J11</f>
        <v>0</v>
      </c>
      <c r="K12" s="212">
        <f>(K9*K10)*K11</f>
        <v>0</v>
      </c>
      <c r="L12" s="212">
        <f>(L9*L10)*L11</f>
        <v>0</v>
      </c>
      <c r="M12" s="90"/>
      <c r="N12" s="133"/>
      <c r="O12" s="90"/>
      <c r="P12" s="164" t="str">
        <f>Translations!$D242</f>
        <v xml:space="preserve">If information is provided, this will be automatically calculated based on the proportion of this key population living with HIV that know their HIV-positive status among those estimated to be living with HIV for this key population. </v>
      </c>
      <c r="Q12" s="166"/>
    </row>
    <row r="13" spans="1:17" s="52" customFormat="1" ht="26.65" customHeight="1" x14ac:dyDescent="0.2">
      <c r="A13" s="328"/>
      <c r="B13" s="352"/>
      <c r="C13" s="129" t="str">
        <f>IF(OR(Section_A_HIV_Numerator_Tab_1!E10 = Translations!$D$46, Section_A_HIV_Numerator_Tab_1!E30 = Translations!$D$46), Translations!$D$46, Section_A_HIV_Numerator_Tab_1!E10)</f>
        <v>Please select</v>
      </c>
      <c r="D13" s="79" t="s">
        <v>152</v>
      </c>
      <c r="E13" s="46" t="str">
        <f>Translations!$D183</f>
        <v>Estimated number of MSM in need of HIV prevention and testing services</v>
      </c>
      <c r="F13" s="181"/>
      <c r="G13" s="212">
        <f>G9-G12</f>
        <v>0</v>
      </c>
      <c r="H13" s="131"/>
      <c r="I13" s="131"/>
      <c r="J13" s="212">
        <f>J9-J12</f>
        <v>0</v>
      </c>
      <c r="K13" s="212">
        <f>K9-K12</f>
        <v>0</v>
      </c>
      <c r="L13" s="212">
        <f>L9-L12</f>
        <v>0</v>
      </c>
      <c r="M13" s="90"/>
      <c r="N13" s="133"/>
      <c r="O13" s="90"/>
      <c r="P13" s="354" t="str">
        <f>Translations!$D243</f>
        <v>Corresponds to the population size estimate of the key population, excluding those who know their status.</v>
      </c>
      <c r="Q13" s="355"/>
    </row>
    <row r="14" spans="1:17" s="52" customFormat="1" ht="63.95" customHeight="1" x14ac:dyDescent="0.2">
      <c r="A14" s="328"/>
      <c r="B14" s="352"/>
      <c r="C14" s="129" t="str">
        <f>IF(Section_A_HIV_Numerator_Tab_1!E12 = Translations!$D$46, Translations!$D$46, Section_A_HIV_Numerator_Tab_1!E12)</f>
        <v>Please select</v>
      </c>
      <c r="D14" s="79"/>
      <c r="E14" s="46" t="str">
        <f>Translations!$D184</f>
        <v>Total male condoms needed for MSM (C-NET)</v>
      </c>
      <c r="F14" s="181"/>
      <c r="G14" s="211"/>
      <c r="H14" s="131"/>
      <c r="I14" s="131"/>
      <c r="J14" s="211"/>
      <c r="K14" s="211"/>
      <c r="L14" s="211"/>
      <c r="M14" s="90"/>
      <c r="N14" s="133"/>
      <c r="O14" s="90"/>
      <c r="P14" s="164" t="str">
        <f>Translations!$D244</f>
        <v>Use the UNAIDS C-NET tool to complete this section. When using C-NET estimations, countries should note the assumptions used in C-NET to obtain the total number of male condoms needed for this key population and align with the assumptions and operational needs for the delivery of the prevention package. Find the UNAIDS C-NET tool here:</v>
      </c>
      <c r="Q14" s="165" t="s">
        <v>298</v>
      </c>
    </row>
    <row r="15" spans="1:17" s="52" customFormat="1" ht="69.95" customHeight="1" x14ac:dyDescent="0.2">
      <c r="A15" s="328"/>
      <c r="B15" s="352"/>
      <c r="C15" s="129" t="str">
        <f>IF(Section_A_HIV_Numerator_Tab_1!E11 = Translations!$D$46, Translations!$D$46, Section_A_HIV_Numerator_Tab_1!E11)</f>
        <v>Please select</v>
      </c>
      <c r="D15" s="79" t="s">
        <v>72</v>
      </c>
      <c r="E15" s="46" t="str">
        <f>Translations!$D185</f>
        <v>% of HIV negative MSM estimated to use other prevention methods than PrEP</v>
      </c>
      <c r="F15" s="181"/>
      <c r="G15" s="130"/>
      <c r="H15" s="134"/>
      <c r="I15" s="131"/>
      <c r="J15" s="132">
        <f>G15</f>
        <v>0</v>
      </c>
      <c r="K15" s="132">
        <f>G15</f>
        <v>0</v>
      </c>
      <c r="L15" s="132">
        <f>G15</f>
        <v>0</v>
      </c>
      <c r="M15" s="90"/>
      <c r="N15" s="133"/>
      <c r="O15" s="90"/>
      <c r="P15" s="164" t="str">
        <f>Translations!$D245</f>
        <v>Countries can use the latest available estimated proportion of the key population who consistently reported use of a condom at last sexual intercourse as a proxy for those who use other prevention methods than PrEP. Otherwise, please specify in the comments what other indicators were used as proxy. The proxy indicator is accepted for the estimation of the population that might benefit from PrEP.</v>
      </c>
      <c r="Q15" s="166"/>
    </row>
    <row r="16" spans="1:17" s="52" customFormat="1" ht="26.65" customHeight="1" thickBot="1" x14ac:dyDescent="0.25">
      <c r="A16" s="329"/>
      <c r="B16" s="353"/>
      <c r="C16" s="135" t="str">
        <f>IF(Section_A_HIV_Numerator_Tab_1!E11 = Translations!$D$46, Translations!$D$46, Section_A_HIV_Numerator_Tab_1!E11)</f>
        <v>Please select</v>
      </c>
      <c r="D16" s="80" t="s">
        <v>72</v>
      </c>
      <c r="E16" s="24" t="str">
        <f>Translations!$D186</f>
        <v>Number of MSM who might benefit from PrEP</v>
      </c>
      <c r="F16" s="181"/>
      <c r="G16" s="213">
        <f>(G9-(G9*G10))-((G9-(G9*G10))*G15)</f>
        <v>0</v>
      </c>
      <c r="H16" s="184"/>
      <c r="I16" s="185"/>
      <c r="J16" s="213">
        <f>(J9-(J9*J10))-((J9-(J9*J10))*J15)</f>
        <v>0</v>
      </c>
      <c r="K16" s="213">
        <f>(K9-(K9*K10))-((K9-(K9*K10))*K15)</f>
        <v>0</v>
      </c>
      <c r="L16" s="213">
        <f>(L9-(L9*L10))-((L9-(L9*L10))*L15)</f>
        <v>0</v>
      </c>
      <c r="M16" s="186"/>
      <c r="N16" s="136"/>
      <c r="O16" s="90"/>
      <c r="P16" s="164" t="str">
        <f>Translations!$D246</f>
        <v>Corresponds to the estimated HIV-negative key population that is not using other prevention methods consistently.</v>
      </c>
      <c r="Q16" s="166"/>
    </row>
    <row r="17" spans="1:17" s="52" customFormat="1" ht="65.099999999999994" customHeight="1" x14ac:dyDescent="0.2">
      <c r="A17" s="327" t="str">
        <f>Translations!$D$166</f>
        <v>HIV Prevention and Differentiated HIV testing services</v>
      </c>
      <c r="B17" s="351" t="str">
        <f>Translations!$D$171</f>
        <v>Trans and gender-diverse people</v>
      </c>
      <c r="C17" s="127" t="str">
        <f>IF(OR(Section_A_HIV_Numerator_Tab_1!E13 = Translations!$D$46, Section_A_HIV_Numerator_Tab_1!E31 = Translations!$D$46),
Translations!$D$46, Section_A_HIV_Numerator_Tab_1!E13)</f>
        <v>Please select</v>
      </c>
      <c r="D17" s="78" t="s">
        <v>169</v>
      </c>
      <c r="E17" s="48" t="str">
        <f>Translations!$D187</f>
        <v>Population (trans and gender-diverse people) size estimate in KP-specific program areas</v>
      </c>
      <c r="F17" s="181"/>
      <c r="G17" s="210"/>
      <c r="H17" s="131"/>
      <c r="I17" s="131"/>
      <c r="J17" s="210"/>
      <c r="K17" s="210"/>
      <c r="L17" s="210"/>
      <c r="M17" s="90"/>
      <c r="N17" s="128"/>
      <c r="O17" s="90"/>
      <c r="P17" s="164" t="str">
        <f>Translations!$D247</f>
        <v>Follow Global Fund Indicator Guidance Sheet instructions for more details about the denominator of this indicator. If national estimates are available, countries may use them for the programmatic gap analysis. Population size estimates in key population-specific areas refers to areas where key population programs are expected to be available and prioritized within the NSP. When targeted geographic areas are included, please specify in the comment box.</v>
      </c>
      <c r="Q17" s="166"/>
    </row>
    <row r="18" spans="1:17" s="52" customFormat="1" ht="80.45" customHeight="1" x14ac:dyDescent="0.2">
      <c r="A18" s="328"/>
      <c r="B18" s="352"/>
      <c r="C18" s="129" t="str">
        <f>IF(OR(Section_A_HIV_Numerator_Tab_1!E13 = Translations!$D$46, Section_A_HIV_Numerator_Tab_1!E14 = Translations!$D$46, Section_A_HIV_Numerator_Tab_1!E31 = Translations!$D$46), Translations!$D$46, Section_A_HIV_Numerator_Tab_1!E14)</f>
        <v>Please select</v>
      </c>
      <c r="D18" s="79" t="s">
        <v>172</v>
      </c>
      <c r="E18" s="46" t="str">
        <f>Translations!$D188</f>
        <v>Estimated HIV prevalence among trans and gender-diverse people.</v>
      </c>
      <c r="F18" s="181"/>
      <c r="G18" s="130"/>
      <c r="H18" s="131"/>
      <c r="I18" s="131"/>
      <c r="J18" s="132">
        <f>G18</f>
        <v>0</v>
      </c>
      <c r="K18" s="132">
        <f>G18</f>
        <v>0</v>
      </c>
      <c r="L18" s="132">
        <f>G18</f>
        <v>0</v>
      </c>
      <c r="M18" s="90"/>
      <c r="N18" s="133"/>
      <c r="O18" s="90"/>
      <c r="P18" s="164" t="str">
        <f>Translations!$D248</f>
        <v>Provide the latest available estimated HIV prevalence for this key population in baseline. Specify the year of availability of the estimate datasource (i.e., IBBS, though it may differ from the year specified for the baseline column). The latest available HIV prevalence provided by the Applicant will be automatically used for the estimation of the years in the implementation period. However, Applicants can overwrite the value for future years within the implementation period providing assumptions for the projected trend.</v>
      </c>
      <c r="Q18" s="166"/>
    </row>
    <row r="19" spans="1:17" s="52" customFormat="1" ht="108.95" customHeight="1" x14ac:dyDescent="0.2">
      <c r="A19" s="328"/>
      <c r="B19" s="352"/>
      <c r="C19" s="129" t="str">
        <f>IF(OR(Section_A_HIV_Numerator_Tab_1!E13 = Translations!$D$46, Section_A_HIV_Numerator_Tab_1!E31 = Translations!$D$46),
Translations!$D$46, Section_A_HIV_Numerator_Tab_1!E13)</f>
        <v>Please select</v>
      </c>
      <c r="D19" s="79" t="s">
        <v>169</v>
      </c>
      <c r="E19" s="46" t="str">
        <f>Translations!$D189</f>
        <v>% of trans and gender-diverse people who know their HIV positive status</v>
      </c>
      <c r="F19" s="181"/>
      <c r="G19" s="130"/>
      <c r="H19" s="116"/>
      <c r="I19" s="116"/>
      <c r="J19" s="132">
        <f>G19</f>
        <v>0</v>
      </c>
      <c r="K19" s="132">
        <f>G19</f>
        <v>0</v>
      </c>
      <c r="L19" s="132">
        <f>G19</f>
        <v>0</v>
      </c>
      <c r="M19" s="90"/>
      <c r="N19" s="133"/>
      <c r="O19" s="90"/>
      <c r="P19" s="164" t="str">
        <f>Translations!$D249</f>
        <v>If this information is available it will be used to adjust the denominator for selected indicators. If the information is not available, of limited representativeness or of poor quality, the denominator for the indicator will remain based on the population size estimate in key population-specific program areas. Provide the latest available estimated proportion of this key population living with HIV who know their HIV-positive status. Specify the datasource and year in the comment box. The latest available proportion (baseline) will be automatically used for the years in the implementation period. However, Applicants can overwrite the value for future years within the implementation period, providing the assumptions for the projected trend.</v>
      </c>
      <c r="Q19" s="166"/>
    </row>
    <row r="20" spans="1:17" s="52" customFormat="1" ht="36" customHeight="1" x14ac:dyDescent="0.2">
      <c r="A20" s="328"/>
      <c r="B20" s="352"/>
      <c r="C20" s="129" t="str">
        <f>IF(OR(Section_A_HIV_Numerator_Tab_1!E13 = Translations!$D$46, Section_A_HIV_Numerator_Tab_1!E31 = Translations!$D$46),
Translations!$D$46, Section_A_HIV_Numerator_Tab_1!E13)</f>
        <v>Please select</v>
      </c>
      <c r="D20" s="79" t="s">
        <v>169</v>
      </c>
      <c r="E20" s="46" t="str">
        <f>Translations!$D190</f>
        <v>Trans and gender-diverse people who know their HIV positive status</v>
      </c>
      <c r="F20" s="181"/>
      <c r="G20" s="212">
        <f>(G17*G18)*G19</f>
        <v>0</v>
      </c>
      <c r="H20" s="131"/>
      <c r="I20" s="131"/>
      <c r="J20" s="212">
        <f>(J17*J18)*J19</f>
        <v>0</v>
      </c>
      <c r="K20" s="212">
        <f>(K17*K18)*K19</f>
        <v>0</v>
      </c>
      <c r="L20" s="212">
        <f>(L17*L18)*L19</f>
        <v>0</v>
      </c>
      <c r="M20" s="90"/>
      <c r="N20" s="133"/>
      <c r="O20" s="90"/>
      <c r="P20" s="164" t="str">
        <f>Translations!$D250</f>
        <v xml:space="preserve">If information is provided, this will be automatically calculated based on the proportion of this key population living with HIV that know their HIV-positive status among those estimated to be living with HIV for this key population. </v>
      </c>
      <c r="Q20" s="166"/>
    </row>
    <row r="21" spans="1:17" s="52" customFormat="1" ht="33" customHeight="1" x14ac:dyDescent="0.2">
      <c r="A21" s="328"/>
      <c r="B21" s="352"/>
      <c r="C21" s="129" t="str">
        <f>IF(OR(Section_A_HIV_Numerator_Tab_1!E13 = Translations!$D$46, Section_A_HIV_Numerator_Tab_1!E31 = Translations!$D$46),
Translations!$D$46, Section_A_HIV_Numerator_Tab_1!E13)</f>
        <v>Please select</v>
      </c>
      <c r="D21" s="79" t="s">
        <v>169</v>
      </c>
      <c r="E21" s="46" t="str">
        <f>Translations!$D191</f>
        <v>Estimated number of trans and gender-diverse people in need of HIV prevention and testing services</v>
      </c>
      <c r="F21" s="181"/>
      <c r="G21" s="212">
        <f>G17-G20</f>
        <v>0</v>
      </c>
      <c r="H21" s="131"/>
      <c r="I21" s="131"/>
      <c r="J21" s="212">
        <f>J17-J20</f>
        <v>0</v>
      </c>
      <c r="K21" s="212">
        <f>K17-K20</f>
        <v>0</v>
      </c>
      <c r="L21" s="212">
        <f>L17-L20</f>
        <v>0</v>
      </c>
      <c r="M21" s="90"/>
      <c r="N21" s="133"/>
      <c r="O21" s="90"/>
      <c r="P21" s="164" t="str">
        <f>Translations!$D251</f>
        <v>Corresponds to the population size estimate of the key population, excluding those who know their status.</v>
      </c>
      <c r="Q21" s="166"/>
    </row>
    <row r="22" spans="1:17" s="52" customFormat="1" ht="63.95" customHeight="1" x14ac:dyDescent="0.2">
      <c r="A22" s="328"/>
      <c r="B22" s="352"/>
      <c r="C22" s="129" t="str">
        <f>IF(Section_A_HIV_Numerator_Tab_1!E15 = Translations!$D$46, Translations!$D$46, Section_A_HIV_Numerator_Tab_1!E15)</f>
        <v>Please select</v>
      </c>
      <c r="D22" s="79"/>
      <c r="E22" s="46" t="str">
        <f>Translations!$D192</f>
        <v>Total male condoms needed (C-NET) for trans and gender-diverse people.</v>
      </c>
      <c r="F22" s="181"/>
      <c r="G22" s="211"/>
      <c r="H22" s="131"/>
      <c r="I22" s="131"/>
      <c r="J22" s="211"/>
      <c r="K22" s="211"/>
      <c r="L22" s="211"/>
      <c r="M22" s="90"/>
      <c r="N22" s="133"/>
      <c r="O22" s="90"/>
      <c r="P22" s="164" t="str">
        <f>Translations!$D252</f>
        <v>Use the UNAIDS C-NET tool to complete this section. When using C-NET estimations, countries should note the assumptions used in C-NET to obtain the total number of male condoms needed for this key population and align with the assumptions and operational needs for the delivery of the prevention package. Find the UNAIDS C-NET tool here:</v>
      </c>
      <c r="Q22" s="165" t="s">
        <v>298</v>
      </c>
    </row>
    <row r="23" spans="1:17" s="52" customFormat="1" ht="63" customHeight="1" x14ac:dyDescent="0.2">
      <c r="A23" s="328"/>
      <c r="B23" s="352"/>
      <c r="C23" s="129" t="str">
        <f>IF(Section_A_HIV_Numerator_Tab_1!E14 = Translations!$D$46, Translations!$D$46, Section_A_HIV_Numerator_Tab_1!E14)</f>
        <v>Please select</v>
      </c>
      <c r="D23" s="79" t="s">
        <v>79</v>
      </c>
      <c r="E23" s="46" t="str">
        <f>Translations!$D193</f>
        <v>% of HIV negative trans and gender-diverse people estimated to use other prevention methods than PrEP</v>
      </c>
      <c r="F23" s="181"/>
      <c r="G23" s="130"/>
      <c r="H23" s="134"/>
      <c r="I23" s="131"/>
      <c r="J23" s="132">
        <f>G23</f>
        <v>0</v>
      </c>
      <c r="K23" s="132">
        <f>G23</f>
        <v>0</v>
      </c>
      <c r="L23" s="132">
        <f>G23</f>
        <v>0</v>
      </c>
      <c r="M23" s="90"/>
      <c r="N23" s="133"/>
      <c r="O23" s="90"/>
      <c r="P23" s="164" t="str">
        <f>Translations!$D253</f>
        <v>Countries can use the latest available estimated proportion of the key population who consistently reported use of a condom at last sexual intercourse as a proxy for those who use other prevention methods than PrEP. Otherwise, please specify in the comments what other indicators were used as proxy. The proxy indicator is accepted for the estimation of the population that might benefit from PrEP.</v>
      </c>
      <c r="Q23" s="166"/>
    </row>
    <row r="24" spans="1:17" s="52" customFormat="1" ht="28.5" customHeight="1" thickBot="1" x14ac:dyDescent="0.25">
      <c r="A24" s="329"/>
      <c r="B24" s="353"/>
      <c r="C24" s="135" t="str">
        <f>IF(Section_A_HIV_Numerator_Tab_1!E14 = Translations!$D$46, Translations!$D$46, Section_A_HIV_Numerator_Tab_1!E14)</f>
        <v>Please select</v>
      </c>
      <c r="D24" s="80" t="s">
        <v>79</v>
      </c>
      <c r="E24" s="24" t="str">
        <f>Translations!$D194</f>
        <v>Number of trans and gender-diverse people who might benefit from PrEP</v>
      </c>
      <c r="F24" s="181"/>
      <c r="G24" s="213">
        <f>(G17-(G17*G18))-((G17-(G17*G18))*G23)</f>
        <v>0</v>
      </c>
      <c r="H24" s="184"/>
      <c r="I24" s="185"/>
      <c r="J24" s="213">
        <f>(J17-(J17*J18))-((J17-(J17*J18))*J23)</f>
        <v>0</v>
      </c>
      <c r="K24" s="213">
        <f>(K17-(K17*K18))-((K17-(K17*K18))*K23)</f>
        <v>0</v>
      </c>
      <c r="L24" s="213">
        <f>(L17-(L17*L18))-((L17-(L17*L18))*L23)</f>
        <v>0</v>
      </c>
      <c r="M24" s="186"/>
      <c r="N24" s="136"/>
      <c r="O24" s="90"/>
      <c r="P24" s="164" t="str">
        <f>Translations!$D254</f>
        <v>Corresponds to the estimated HIV-negative key population that is not using other prevention methods consistently.</v>
      </c>
      <c r="Q24" s="166"/>
    </row>
    <row r="25" spans="1:17" s="52" customFormat="1" ht="66.95" customHeight="1" x14ac:dyDescent="0.2">
      <c r="A25" s="327" t="str">
        <f>Translations!$D$166</f>
        <v>HIV Prevention and Differentiated HIV testing services</v>
      </c>
      <c r="B25" s="351" t="str">
        <f>Translations!$D$172</f>
        <v>Sex workers</v>
      </c>
      <c r="C25" s="127" t="str">
        <f>IF(OR(Section_A_HIV_Numerator_Tab_1!E16 = Translations!$D$46, Section_A_HIV_Numerator_Tab_1!E32 = Translations!$D$46),
Translations!$D$46, Section_A_HIV_Numerator_Tab_1!E16)</f>
        <v>Please select</v>
      </c>
      <c r="D25" s="78" t="s">
        <v>180</v>
      </c>
      <c r="E25" s="48" t="str">
        <f>Translations!$D195</f>
        <v>Population (SW) size estimate in KP-specific program areas</v>
      </c>
      <c r="F25" s="181"/>
      <c r="G25" s="210"/>
      <c r="H25" s="131"/>
      <c r="I25" s="131"/>
      <c r="J25" s="210"/>
      <c r="K25" s="210"/>
      <c r="L25" s="210"/>
      <c r="M25" s="90"/>
      <c r="N25" s="128"/>
      <c r="O25" s="90"/>
      <c r="P25" s="164" t="str">
        <f>Translations!$D255</f>
        <v>Follow Global Fund Indicator Guidance Sheet instructions for more details about the denominator of this indicator. If national estimates are available, countries may use them for the programmatic gap analysis. Population size estimates in key population-specific areas refers to areas where key population programs are expected to be available and prioritized within the NSP. When targeted geographic areas are included, please specify in the comment box.</v>
      </c>
      <c r="Q25" s="166"/>
    </row>
    <row r="26" spans="1:17" s="52" customFormat="1" ht="52.5" customHeight="1" x14ac:dyDescent="0.2">
      <c r="A26" s="328"/>
      <c r="B26" s="352"/>
      <c r="C26" s="129" t="str">
        <f>IF(OR(Section_A_HIV_Numerator_Tab_1!E16 = Translations!$D$46, Section_A_HIV_Numerator_Tab_1!E17 = Translations!$D$46, Section_A_HIV_Numerator_Tab_1!E32 = Translations!$D$46),
Translations!$D$46, Section_A_HIV_Numerator_Tab_1!E17)</f>
        <v>Please select</v>
      </c>
      <c r="D26" s="79" t="s">
        <v>182</v>
      </c>
      <c r="E26" s="46" t="str">
        <f>Translations!$D196</f>
        <v>Estimated HIV prevalence among SW</v>
      </c>
      <c r="F26" s="181"/>
      <c r="G26" s="130"/>
      <c r="H26" s="131"/>
      <c r="I26" s="131"/>
      <c r="J26" s="132">
        <f>G26</f>
        <v>0</v>
      </c>
      <c r="K26" s="132">
        <f>G26</f>
        <v>0</v>
      </c>
      <c r="L26" s="132">
        <f>G26</f>
        <v>0</v>
      </c>
      <c r="M26" s="90"/>
      <c r="N26" s="133"/>
      <c r="O26" s="90"/>
      <c r="P26" s="164" t="str">
        <f>Translations!$D256</f>
        <v>Provide the latest available estimated HIV prevalence for this KVP in baseline. Specify the year of availability of the estimate datasource (i.e., IBBS, it may differ from the year specified for the baseline column). The latest available HIV prevalence provided by the Applicant will be automatically used for the estimation of the years in the implementation period.</v>
      </c>
      <c r="Q26" s="166"/>
    </row>
    <row r="27" spans="1:17" s="52" customFormat="1" ht="108" customHeight="1" x14ac:dyDescent="0.2">
      <c r="A27" s="328"/>
      <c r="B27" s="352"/>
      <c r="C27" s="129" t="str">
        <f>IF(OR(Section_A_HIV_Numerator_Tab_1!E16 = Translations!$D$46, Section_A_HIV_Numerator_Tab_1!E32 = Translations!$D$46),
Translations!$D$46, Section_A_HIV_Numerator_Tab_1!E16)</f>
        <v>Please select</v>
      </c>
      <c r="D27" s="79" t="s">
        <v>180</v>
      </c>
      <c r="E27" s="46" t="str">
        <f>Translations!$D197</f>
        <v>% of SW who know their HIV positive status</v>
      </c>
      <c r="F27" s="181"/>
      <c r="G27" s="130"/>
      <c r="H27" s="131"/>
      <c r="I27" s="131"/>
      <c r="J27" s="132">
        <f>G27</f>
        <v>0</v>
      </c>
      <c r="K27" s="132">
        <f>G27</f>
        <v>0</v>
      </c>
      <c r="L27" s="132">
        <f>G27</f>
        <v>0</v>
      </c>
      <c r="M27" s="90"/>
      <c r="N27" s="133"/>
      <c r="O27" s="90"/>
      <c r="P27" s="164" t="str">
        <f>Translations!$D257</f>
        <v>If this information is available it will be used to adjust the denominator for selected indicators. If the information is not available, of limited representativeness or of poor quality, the denominator for the indicator will remain based on the population size estimate in KP-specific program areas. Provide the latest available estimated proportion of this key population living with HIV who know their HIV-positive status. Specify the datasource and year in the comment box. The latest available proportion (baseline) will be automatically used for the years in the implementation period. However, Applicants can overwrite the value for future years within the implementation period, providing the assumptions for the projected trend.</v>
      </c>
      <c r="Q27" s="166"/>
    </row>
    <row r="28" spans="1:17" s="52" customFormat="1" ht="43.5" customHeight="1" x14ac:dyDescent="0.2">
      <c r="A28" s="328"/>
      <c r="B28" s="352"/>
      <c r="C28" s="129" t="str">
        <f>IF(OR(Section_A_HIV_Numerator_Tab_1!E16 = Translations!$D$46, Section_A_HIV_Numerator_Tab_1!E32 = Translations!$D$46),
Translations!$D$46, Section_A_HIV_Numerator_Tab_1!E16)</f>
        <v>Please select</v>
      </c>
      <c r="D28" s="79" t="s">
        <v>180</v>
      </c>
      <c r="E28" s="46" t="str">
        <f>Translations!$D198</f>
        <v>SW who know their HIV positive status</v>
      </c>
      <c r="F28" s="181"/>
      <c r="G28" s="212">
        <f>(G25*G26)*G27</f>
        <v>0</v>
      </c>
      <c r="H28" s="214"/>
      <c r="I28" s="214"/>
      <c r="J28" s="212">
        <f>(J25*J26)*J27</f>
        <v>0</v>
      </c>
      <c r="K28" s="212">
        <f>(K25*K26)*K27</f>
        <v>0</v>
      </c>
      <c r="L28" s="212">
        <f>(L25*L26)*L27</f>
        <v>0</v>
      </c>
      <c r="M28" s="90"/>
      <c r="N28" s="133"/>
      <c r="O28" s="90"/>
      <c r="P28" s="164" t="str">
        <f>Translations!$D258</f>
        <v xml:space="preserve">If information is provided, this will be automatically calculated based on the proportion of this key population living with HIV that know their HIV-positive status among those estimated to be living with HIV for this key population. </v>
      </c>
      <c r="Q28" s="166"/>
    </row>
    <row r="29" spans="1:17" s="52" customFormat="1" ht="26.65" customHeight="1" x14ac:dyDescent="0.2">
      <c r="A29" s="328"/>
      <c r="B29" s="352"/>
      <c r="C29" s="129" t="str">
        <f>IF(OR(Section_A_HIV_Numerator_Tab_1!E16 = Translations!$D$46, Section_A_HIV_Numerator_Tab_1!E32 = Translations!$D$46),
Translations!$D$46, Section_A_HIV_Numerator_Tab_1!E16)</f>
        <v>Please select</v>
      </c>
      <c r="D29" s="79" t="s">
        <v>180</v>
      </c>
      <c r="E29" s="46" t="str">
        <f>Translations!$D199</f>
        <v>Estimated number of  SW in need of HIV prevention and testing services</v>
      </c>
      <c r="F29" s="181"/>
      <c r="G29" s="212">
        <f>G25-G28</f>
        <v>0</v>
      </c>
      <c r="H29" s="214"/>
      <c r="I29" s="214"/>
      <c r="J29" s="212">
        <f>J25-J28</f>
        <v>0</v>
      </c>
      <c r="K29" s="212">
        <f>K25-K28</f>
        <v>0</v>
      </c>
      <c r="L29" s="212">
        <f>L25-L28</f>
        <v>0</v>
      </c>
      <c r="M29" s="90"/>
      <c r="N29" s="133"/>
      <c r="O29" s="90"/>
      <c r="P29" s="164" t="str">
        <f>Translations!$D259</f>
        <v>Corresponds to the population size estimate of the key population, excluding those who know their status.</v>
      </c>
      <c r="Q29" s="166"/>
    </row>
    <row r="30" spans="1:17" s="52" customFormat="1" ht="65.45" customHeight="1" x14ac:dyDescent="0.2">
      <c r="A30" s="328"/>
      <c r="B30" s="352"/>
      <c r="C30" s="129" t="str">
        <f>IF(Section_A_HIV_Numerator_Tab_1!E18 = Translations!$D$46, Translations!$D$46, Section_A_HIV_Numerator_Tab_1!E18)</f>
        <v>Please select</v>
      </c>
      <c r="D30" s="79"/>
      <c r="E30" s="46" t="str">
        <f>Translations!$D200</f>
        <v>Total male condoms needed (C-NET) for SW</v>
      </c>
      <c r="F30" s="181"/>
      <c r="G30" s="211"/>
      <c r="H30" s="214"/>
      <c r="I30" s="214"/>
      <c r="J30" s="211"/>
      <c r="K30" s="211"/>
      <c r="L30" s="211"/>
      <c r="M30" s="90"/>
      <c r="N30" s="133"/>
      <c r="O30" s="90"/>
      <c r="P30" s="164" t="str">
        <f>Translations!$D260</f>
        <v>Use the UNAIDS C-NET tool to complete this section. When using C-NET estimations, countries should note the assumptions used in C-NET to obtain the total number of male condoms needed for this key population and align with the assumptions and operational needs for the delivery of the prevention package. Find the UNAIDS C-NET tool here:</v>
      </c>
      <c r="Q30" s="165" t="s">
        <v>298</v>
      </c>
    </row>
    <row r="31" spans="1:17" s="52" customFormat="1" ht="65.099999999999994" customHeight="1" x14ac:dyDescent="0.2">
      <c r="A31" s="328"/>
      <c r="B31" s="352"/>
      <c r="C31" s="129" t="str">
        <f>IF(Section_A_HIV_Numerator_Tab_1!E17 = Translations!$D$46, Translations!$D$46, Section_A_HIV_Numerator_Tab_1!E17)</f>
        <v>Please select</v>
      </c>
      <c r="D31" s="79" t="s">
        <v>85</v>
      </c>
      <c r="E31" s="46" t="str">
        <f>Translations!$D201</f>
        <v>% of HIV negative SW estimated to use other prevention methods than PrEP</v>
      </c>
      <c r="F31" s="181"/>
      <c r="G31" s="130"/>
      <c r="H31" s="134"/>
      <c r="I31" s="131"/>
      <c r="J31" s="132">
        <f>G31</f>
        <v>0</v>
      </c>
      <c r="K31" s="132">
        <f>G31</f>
        <v>0</v>
      </c>
      <c r="L31" s="132">
        <f>G31</f>
        <v>0</v>
      </c>
      <c r="M31" s="90"/>
      <c r="N31" s="133"/>
      <c r="O31" s="90"/>
      <c r="P31" s="164" t="str">
        <f>Translations!$D261</f>
        <v>Countries can use the latest available estimated proportion of the key population who consistently reported use of a condom at last sexual intercourse as a proxy for those who use other prevention methods than PrEP. Otherwise, please specify in the comments what other indicators were used as proxy. The proxy indicator is accepted for the estimation of the population that might benefit from PrEP.</v>
      </c>
      <c r="Q31" s="166"/>
    </row>
    <row r="32" spans="1:17" s="52" customFormat="1" ht="26.65" customHeight="1" thickBot="1" x14ac:dyDescent="0.25">
      <c r="A32" s="329"/>
      <c r="B32" s="353"/>
      <c r="C32" s="135" t="str">
        <f>IF(Section_A_HIV_Numerator_Tab_1!E17 = Translations!$D$46, Translations!$D$46, Section_A_HIV_Numerator_Tab_1!E17)</f>
        <v>Please select</v>
      </c>
      <c r="D32" s="80" t="s">
        <v>85</v>
      </c>
      <c r="E32" s="24" t="str">
        <f>Translations!$D202</f>
        <v>Number of SW who might benefit from PrEP</v>
      </c>
      <c r="F32" s="181"/>
      <c r="G32" s="213">
        <f>(G25-(G25*G26))-((G25-(G25*G26))*G31)</f>
        <v>0</v>
      </c>
      <c r="H32" s="184"/>
      <c r="I32" s="185"/>
      <c r="J32" s="213">
        <f>(J25-(J25*J26))-((J25-(J25*J26))*J31)</f>
        <v>0</v>
      </c>
      <c r="K32" s="213">
        <f>(K25-(K25*K26))-((K25-(K25*K26))*K31)</f>
        <v>0</v>
      </c>
      <c r="L32" s="213">
        <f>(L25-(L25*L26))-((L25-(L25*L26))*L31)</f>
        <v>0</v>
      </c>
      <c r="M32" s="186"/>
      <c r="N32" s="136"/>
      <c r="O32" s="90"/>
      <c r="P32" s="164" t="str">
        <f>Translations!$D262</f>
        <v>Corresponds to the estimated HIV-negative key population that is not using other prevention methods consistently.</v>
      </c>
      <c r="Q32" s="166"/>
    </row>
    <row r="33" spans="1:17" s="52" customFormat="1" ht="63" customHeight="1" x14ac:dyDescent="0.2">
      <c r="A33" s="327" t="str">
        <f>Translations!$D$166</f>
        <v>HIV Prevention and Differentiated HIV testing services</v>
      </c>
      <c r="B33" s="351" t="str">
        <f>Translations!$D$173</f>
        <v>People who inject drugs</v>
      </c>
      <c r="C33" s="127" t="str">
        <f>IF(OR(Section_A_HIV_Numerator_Tab_1!E19 = Translations!$D$46, Section_A_HIV_Numerator_Tab_1!E33 = Translations!$D$46),
Translations!$D$46, Section_A_HIV_Numerator_Tab_1!E19)</f>
        <v>Please select</v>
      </c>
      <c r="D33" s="78" t="s">
        <v>191</v>
      </c>
      <c r="E33" s="48" t="str">
        <f>Translations!$D203</f>
        <v>Population (PWID) size estimate in KP-specific program areas</v>
      </c>
      <c r="F33" s="181"/>
      <c r="G33" s="210"/>
      <c r="H33" s="131"/>
      <c r="I33" s="131"/>
      <c r="J33" s="210"/>
      <c r="K33" s="210"/>
      <c r="L33" s="210"/>
      <c r="M33" s="90"/>
      <c r="N33" s="128"/>
      <c r="O33" s="90"/>
      <c r="P33" s="164" t="str">
        <f>Translations!$D263</f>
        <v>Follow Global Fund Indicator Guidance Sheets instructions for more details about the denominator of this indicator. If national estimates are available, countries may use them for the programmatic gap analysis. Population size estimates in KP-specific areas refers to areas where KP programs are expected to be available and prioritized within the NSP. When targeted geographic areas are included, please specify in the comment box.</v>
      </c>
      <c r="Q33" s="166"/>
    </row>
    <row r="34" spans="1:17" s="52" customFormat="1" ht="54" customHeight="1" x14ac:dyDescent="0.2">
      <c r="A34" s="328"/>
      <c r="B34" s="352"/>
      <c r="C34" s="129" t="str">
        <f>IF(OR(Section_A_HIV_Numerator_Tab_1!E19 = Translations!$D$46, Section_A_HIV_Numerator_Tab_1!E20 = Translations!$D$46, Section_A_HIV_Numerator_Tab_1!E33 = Translations!$D$46),
Translations!$D$46, Section_A_HIV_Numerator_Tab_1!E20)</f>
        <v>Please select</v>
      </c>
      <c r="D34" s="79" t="s">
        <v>194</v>
      </c>
      <c r="E34" s="46" t="str">
        <f>Translations!$D204</f>
        <v>Estimated HIV prevalence among PWID</v>
      </c>
      <c r="F34" s="181"/>
      <c r="G34" s="130"/>
      <c r="H34" s="131"/>
      <c r="I34" s="131"/>
      <c r="J34" s="132">
        <f>G34</f>
        <v>0</v>
      </c>
      <c r="K34" s="132">
        <f>G34</f>
        <v>0</v>
      </c>
      <c r="L34" s="132">
        <f>G34</f>
        <v>0</v>
      </c>
      <c r="M34" s="90"/>
      <c r="N34" s="133"/>
      <c r="O34" s="90"/>
      <c r="P34" s="164" t="str">
        <f>Translations!$D264</f>
        <v>Provide the latest available estimated HIV prevalence for this KVP in baseline. Specify the year of availability of the estimate datasource (i.e., IBBS, it may differ from the year specified for the Baseline column). The latest available HIV prevalence provided by the Applicant will be automatically used for the estimation of the years in the implementation period.</v>
      </c>
      <c r="Q34" s="166"/>
    </row>
    <row r="35" spans="1:17" s="52" customFormat="1" ht="63" customHeight="1" x14ac:dyDescent="0.2">
      <c r="A35" s="328"/>
      <c r="B35" s="352"/>
      <c r="C35" s="129" t="str">
        <f>IF(OR(Section_A_HIV_Numerator_Tab_1!E19 = Translations!$D$46, Section_A_HIV_Numerator_Tab_1!E33 = Translations!$D$46),
Translations!$D$46, Section_A_HIV_Numerator_Tab_1!E19)</f>
        <v>Please select</v>
      </c>
      <c r="D35" s="79" t="s">
        <v>191</v>
      </c>
      <c r="E35" s="46" t="str">
        <f>Translations!$D205</f>
        <v>% of PWID who know their HIV positive status</v>
      </c>
      <c r="F35" s="181"/>
      <c r="G35" s="130"/>
      <c r="H35" s="131"/>
      <c r="I35" s="131"/>
      <c r="J35" s="132">
        <f>G35</f>
        <v>0</v>
      </c>
      <c r="K35" s="132">
        <f>G35</f>
        <v>0</v>
      </c>
      <c r="L35" s="132">
        <f>G35</f>
        <v>0</v>
      </c>
      <c r="M35" s="90"/>
      <c r="N35" s="133"/>
      <c r="O35" s="90"/>
      <c r="P35" s="164" t="str">
        <f>Translations!$D265</f>
        <v>If this information is available it will be used to adjust the denominator for selected indicators. If the information is not available, of limited representativeness or of poor quality, the denominator for the indicator will remain based on the population size estimate in KP-specific program areas. Provide the latest available estimated proportion of this key population living with HIV who know their HIV-positive status. Specify the datasource and year in the comment box. The latest available proportion (baseline) will be automatically used for the years in the implementation period. However, Applicants can overwrite the value for future years within the implementation period, providing the assumptions for the projected trend.</v>
      </c>
      <c r="Q35" s="166"/>
    </row>
    <row r="36" spans="1:17" s="52" customFormat="1" ht="32.450000000000003" customHeight="1" x14ac:dyDescent="0.2">
      <c r="A36" s="328"/>
      <c r="B36" s="352"/>
      <c r="C36" s="129" t="str">
        <f>IF(OR(Section_A_HIV_Numerator_Tab_1!E19 = Translations!$D$46, Section_A_HIV_Numerator_Tab_1!E33 = Translations!$D$46),
Translations!$D$46, Section_A_HIV_Numerator_Tab_1!E19)</f>
        <v>Please select</v>
      </c>
      <c r="D36" s="79" t="s">
        <v>191</v>
      </c>
      <c r="E36" s="46" t="str">
        <f>Translations!$D206</f>
        <v>PWID who know their HIV positive status</v>
      </c>
      <c r="F36" s="181"/>
      <c r="G36" s="212">
        <f>(G33*G34)*G35</f>
        <v>0</v>
      </c>
      <c r="H36" s="131"/>
      <c r="I36" s="131"/>
      <c r="J36" s="212">
        <f>(J33*J34)*J35</f>
        <v>0</v>
      </c>
      <c r="K36" s="212">
        <f>(K33*K34)*K35</f>
        <v>0</v>
      </c>
      <c r="L36" s="212">
        <f>(L33*L34)*L35</f>
        <v>0</v>
      </c>
      <c r="M36" s="90"/>
      <c r="N36" s="133"/>
      <c r="O36" s="90"/>
      <c r="P36" s="164" t="str">
        <f>Translations!$D266</f>
        <v xml:space="preserve">If information is provided, this will be automatically calculated based on the proportion of this key population living with HIV that know their HIV-positive status among those estimated to be living with HIV for this key population. </v>
      </c>
      <c r="Q36" s="166"/>
    </row>
    <row r="37" spans="1:17" s="52" customFormat="1" ht="26.65" customHeight="1" x14ac:dyDescent="0.2">
      <c r="A37" s="328"/>
      <c r="B37" s="352"/>
      <c r="C37" s="129" t="str">
        <f>IF(OR(Section_A_HIV_Numerator_Tab_1!E19 = Translations!$D$46, Section_A_HIV_Numerator_Tab_1!E33 = Translations!$D$46),
Translations!$D$46, Section_A_HIV_Numerator_Tab_1!E19)</f>
        <v>Please select</v>
      </c>
      <c r="D37" s="79" t="s">
        <v>191</v>
      </c>
      <c r="E37" s="46" t="str">
        <f>Translations!$D207</f>
        <v>Estimated number of PWID in need of HIV prevention and testing services</v>
      </c>
      <c r="F37" s="181"/>
      <c r="G37" s="212">
        <f>G33-G36</f>
        <v>0</v>
      </c>
      <c r="H37" s="131"/>
      <c r="I37" s="131"/>
      <c r="J37" s="212">
        <f>J33-J36</f>
        <v>0</v>
      </c>
      <c r="K37" s="212">
        <f>K33-K36</f>
        <v>0</v>
      </c>
      <c r="L37" s="212">
        <f>L33-L36</f>
        <v>0</v>
      </c>
      <c r="M37" s="90"/>
      <c r="N37" s="133"/>
      <c r="O37" s="90"/>
      <c r="P37" s="164" t="str">
        <f>Translations!$D267</f>
        <v>Corresponds to the population size estimate of the key population, excluding those who know their status.</v>
      </c>
      <c r="Q37" s="166"/>
    </row>
    <row r="38" spans="1:17" s="52" customFormat="1" ht="63.6" customHeight="1" x14ac:dyDescent="0.2">
      <c r="A38" s="328"/>
      <c r="B38" s="352"/>
      <c r="C38" s="129" t="str">
        <f>IF(Section_A_HIV_Numerator_Tab_1!E21 = Translations!$D$46, Translations!$D$46, Section_A_HIV_Numerator_Tab_1!E21)</f>
        <v>Please select</v>
      </c>
      <c r="D38" s="79"/>
      <c r="E38" s="46" t="str">
        <f>Translations!$D208</f>
        <v>Total male condoms needed (C-NET) for PWID</v>
      </c>
      <c r="F38" s="181"/>
      <c r="G38" s="211"/>
      <c r="H38" s="131"/>
      <c r="I38" s="131"/>
      <c r="J38" s="211"/>
      <c r="K38" s="211"/>
      <c r="L38" s="211"/>
      <c r="M38" s="90"/>
      <c r="N38" s="133"/>
      <c r="O38" s="90"/>
      <c r="P38" s="164" t="str">
        <f>Translations!$D268</f>
        <v>Use the UNAIDS C-NET tool to complete this section. When using C-NET estimations, countries should note the assumptions used in C-NET to obtain the total number of male condoms needed for this key population and align with the assumptions and operational needs for the delivery of the prevention package. Find the UNAIDS C-NET tool here:</v>
      </c>
      <c r="Q38" s="165" t="s">
        <v>298</v>
      </c>
    </row>
    <row r="39" spans="1:17" s="52" customFormat="1" ht="63.95" customHeight="1" x14ac:dyDescent="0.2">
      <c r="A39" s="328"/>
      <c r="B39" s="352"/>
      <c r="C39" s="129" t="str">
        <f>IF(Section_A_HIV_Numerator_Tab_1!E20 = Translations!$D$46, Translations!$D$46, Section_A_HIV_Numerator_Tab_1!E20)</f>
        <v>Please select</v>
      </c>
      <c r="D39" s="79" t="s">
        <v>91</v>
      </c>
      <c r="E39" s="46" t="str">
        <f>Translations!$D209</f>
        <v>% of HIV negative PWID estimated to use other prevention methods than PrEP</v>
      </c>
      <c r="F39" s="181"/>
      <c r="G39" s="130"/>
      <c r="H39" s="134"/>
      <c r="I39" s="131"/>
      <c r="J39" s="132">
        <f>G39</f>
        <v>0</v>
      </c>
      <c r="K39" s="132">
        <f>G39</f>
        <v>0</v>
      </c>
      <c r="L39" s="132">
        <f>G39</f>
        <v>0</v>
      </c>
      <c r="M39" s="90"/>
      <c r="N39" s="133"/>
      <c r="O39" s="90"/>
      <c r="P39" s="164" t="str">
        <f>Translations!$D269</f>
        <v>Countries can use the latest available estimated proportion of the key population who consistently reported use of a condom at last sexual intercourse and sterile needles and syringes as a proxy for those who use other prevention methods than PrEP. Otherwise, please specify in the comments what other indicators were used as proxy. The proxy indicator is accepted for the estimation of the population that might benefit from PrEP.</v>
      </c>
      <c r="Q39" s="166"/>
    </row>
    <row r="40" spans="1:17" s="52" customFormat="1" ht="26.65" customHeight="1" thickBot="1" x14ac:dyDescent="0.25">
      <c r="A40" s="329"/>
      <c r="B40" s="353"/>
      <c r="C40" s="135" t="str">
        <f>IF(Section_A_HIV_Numerator_Tab_1!E20 = Translations!$D$46, Translations!$D$46, Section_A_HIV_Numerator_Tab_1!E20)</f>
        <v>Please select</v>
      </c>
      <c r="D40" s="80" t="s">
        <v>91</v>
      </c>
      <c r="E40" s="24" t="str">
        <f>Translations!$D210</f>
        <v>Number of PWID who might benefit from PrEP</v>
      </c>
      <c r="F40" s="181"/>
      <c r="G40" s="213">
        <f>(G33-(G33*G34))-((G33-(G33*G34))*G39)</f>
        <v>0</v>
      </c>
      <c r="H40" s="184"/>
      <c r="I40" s="185"/>
      <c r="J40" s="213">
        <f>(J33-(J33*J34))-((J33-(J33*J34))*J39)</f>
        <v>0</v>
      </c>
      <c r="K40" s="213">
        <f>(K33-(K33*K34))-((K33-(K33*K34))*K39)</f>
        <v>0</v>
      </c>
      <c r="L40" s="213">
        <f>(L33-(L33*L34))-((L33-(L33*L34))*L39)</f>
        <v>0</v>
      </c>
      <c r="M40" s="186"/>
      <c r="N40" s="136"/>
      <c r="O40" s="90"/>
      <c r="P40" s="164" t="str">
        <f>Translations!$D270</f>
        <v>Corresponds to the estimated HIV-negative key population who are not using other prevention methods consistently.</v>
      </c>
      <c r="Q40" s="166"/>
    </row>
    <row r="41" spans="1:17" s="52" customFormat="1" ht="39" customHeight="1" x14ac:dyDescent="0.2">
      <c r="A41" s="327" t="str">
        <f>Translations!$D$166</f>
        <v>HIV Prevention and Differentiated HIV testing services</v>
      </c>
      <c r="B41" s="351" t="str">
        <f>Translations!$D$174</f>
        <v>People in prisons</v>
      </c>
      <c r="C41" s="127" t="str">
        <f>IF(OR(Section_A_HIV_Numerator_Tab_1!E22 = Translations!$D$46, Section_A_HIV_Numerator_Tab_1!E34 = Translations!$D$46),
Translations!$D$46, Section_A_HIV_Numerator_Tab_1!E22)</f>
        <v>Please select</v>
      </c>
      <c r="D41" s="78" t="s">
        <v>204</v>
      </c>
      <c r="E41" s="48" t="str">
        <f>Translations!$D211</f>
        <v xml:space="preserve">Population (PIP) size </v>
      </c>
      <c r="F41" s="181"/>
      <c r="G41" s="210"/>
      <c r="H41" s="131"/>
      <c r="I41" s="131"/>
      <c r="J41" s="210"/>
      <c r="K41" s="210"/>
      <c r="L41" s="210"/>
      <c r="M41" s="90"/>
      <c r="N41" s="128"/>
      <c r="O41" s="90"/>
      <c r="P41" s="164" t="str">
        <f>Translations!$D271</f>
        <v>Follow Global Fund Indicator Guidance Sheet instructions for more details about the denominator of this indicator. Specify data source and assumptions (geographic area, number of prisons, etc.) that support the size of the population in prisons.</v>
      </c>
      <c r="Q41" s="166"/>
    </row>
    <row r="42" spans="1:17" s="138" customFormat="1" ht="51.6" customHeight="1" x14ac:dyDescent="0.25">
      <c r="A42" s="328"/>
      <c r="B42" s="352"/>
      <c r="C42" s="129" t="str">
        <f>IF(OR(Section_A_HIV_Numerator_Tab_1!E22 = Translations!$D$46, Section_A_HIV_Numerator_Tab_1!E34 = Translations!$D$46),
Translations!$D$46, Section_A_HIV_Numerator_Tab_1!E22)</f>
        <v>Please select</v>
      </c>
      <c r="D42" s="79" t="s">
        <v>204</v>
      </c>
      <c r="E42" s="46" t="str">
        <f>Translations!$D212</f>
        <v>Estimated HIV prevalence among PIP</v>
      </c>
      <c r="F42" s="181"/>
      <c r="G42" s="130"/>
      <c r="H42" s="131"/>
      <c r="I42" s="131"/>
      <c r="J42" s="132">
        <f>G42</f>
        <v>0</v>
      </c>
      <c r="K42" s="132">
        <f>G42</f>
        <v>0</v>
      </c>
      <c r="L42" s="132">
        <f>G42</f>
        <v>0</v>
      </c>
      <c r="M42" s="137"/>
      <c r="N42" s="133"/>
      <c r="O42" s="137"/>
      <c r="P42" s="164" t="str">
        <f>Translations!$D272</f>
        <v>Provide the latest available estimated HIV prevalence for this KVP in baseline. Specify the year of availability of the estimate datasource (i.e., IBBS, it may differ from the year specified for the Baseline column). The latest available HIV prevalence provided by the Applicant will be automatically used for the estimation of the years in the implementation period.</v>
      </c>
      <c r="Q42" s="166"/>
    </row>
    <row r="43" spans="1:17" s="138" customFormat="1" ht="96" customHeight="1" x14ac:dyDescent="0.25">
      <c r="A43" s="328"/>
      <c r="B43" s="352"/>
      <c r="C43" s="129" t="str">
        <f>IF(OR(Section_A_HIV_Numerator_Tab_1!E22 = Translations!$D$46, Section_A_HIV_Numerator_Tab_1!E34 = Translations!$D$46),
Translations!$D$46, Section_A_HIV_Numerator_Tab_1!E22)</f>
        <v>Please select</v>
      </c>
      <c r="D43" s="79" t="s">
        <v>204</v>
      </c>
      <c r="E43" s="46" t="str">
        <f>Translations!$D213</f>
        <v>% of PIP who know their HIV positive status</v>
      </c>
      <c r="F43" s="181"/>
      <c r="G43" s="130"/>
      <c r="H43" s="131"/>
      <c r="I43" s="131"/>
      <c r="J43" s="132">
        <f>G43</f>
        <v>0</v>
      </c>
      <c r="K43" s="132">
        <f>G43</f>
        <v>0</v>
      </c>
      <c r="L43" s="132">
        <f>G43</f>
        <v>0</v>
      </c>
      <c r="M43" s="137"/>
      <c r="N43" s="133"/>
      <c r="O43" s="137"/>
      <c r="P43" s="164" t="str">
        <f>Translations!$D273</f>
        <v>If this information is available it will be used to adjust the denominator for selected indicators. If the information is not available, of limited representativeness or of poor quality, the denominator for the indicator will remain based on the population size estimate in KP-specific program areas. Provide the latest available estimated proportion of this key population living with HIV who know their HIV-positive status. Specify the datasource and year in the comment box. The latest available proportion (baseline) will be automatically used for the years in the implementation period. However, Applicants can overwrite the value for future years within the implementation period, providing the assumptions for the projected trend.</v>
      </c>
      <c r="Q43" s="166"/>
    </row>
    <row r="44" spans="1:17" s="52" customFormat="1" ht="34.5" customHeight="1" x14ac:dyDescent="0.2">
      <c r="A44" s="328"/>
      <c r="B44" s="352"/>
      <c r="C44" s="129" t="str">
        <f>IF(OR(Section_A_HIV_Numerator_Tab_1!E22 = Translations!$D$46, Section_A_HIV_Numerator_Tab_1!E34 = Translations!$D$46),
Translations!$D$46, Section_A_HIV_Numerator_Tab_1!E22)</f>
        <v>Please select</v>
      </c>
      <c r="D44" s="79" t="s">
        <v>204</v>
      </c>
      <c r="E44" s="46" t="str">
        <f>Translations!$D214</f>
        <v>PIP who know their HIV positive status</v>
      </c>
      <c r="F44" s="181"/>
      <c r="G44" s="212">
        <f>(G41*G42)*G43</f>
        <v>0</v>
      </c>
      <c r="H44" s="214"/>
      <c r="I44" s="214"/>
      <c r="J44" s="212">
        <f>(J41*J42)*J43</f>
        <v>0</v>
      </c>
      <c r="K44" s="212">
        <f>(K41*K42)*K43</f>
        <v>0</v>
      </c>
      <c r="L44" s="212">
        <f>(L41*L42)*L43</f>
        <v>0</v>
      </c>
      <c r="M44" s="90"/>
      <c r="N44" s="133"/>
      <c r="O44" s="90"/>
      <c r="P44" s="164" t="str">
        <f>Translations!$D274</f>
        <v xml:space="preserve">If information is provided, this will be automatically calculated based on the proportion of this key population living with HIV that know their HIV-positive status among those estimated to be living with HIV for this key population. </v>
      </c>
      <c r="Q44" s="166"/>
    </row>
    <row r="45" spans="1:17" s="52" customFormat="1" ht="33.6" customHeight="1" x14ac:dyDescent="0.2">
      <c r="A45" s="328"/>
      <c r="B45" s="352"/>
      <c r="C45" s="129" t="str">
        <f>IF(OR(Section_A_HIV_Numerator_Tab_1!E22 = Translations!$D$46, Section_A_HIV_Numerator_Tab_1!E34 = Translations!$D$46),
Translations!$D$46, Section_A_HIV_Numerator_Tab_1!E22)</f>
        <v>Please select</v>
      </c>
      <c r="D45" s="79" t="s">
        <v>204</v>
      </c>
      <c r="E45" s="46" t="str">
        <f>Translations!$D215</f>
        <v>Estimated number of PIP in need of HIV prevention and testing services</v>
      </c>
      <c r="F45" s="181"/>
      <c r="G45" s="212">
        <f>G41-G44</f>
        <v>0</v>
      </c>
      <c r="H45" s="214"/>
      <c r="I45" s="214"/>
      <c r="J45" s="212">
        <f>J41-J44</f>
        <v>0</v>
      </c>
      <c r="K45" s="212">
        <f>K41-K44</f>
        <v>0</v>
      </c>
      <c r="L45" s="212">
        <f>L41-L44</f>
        <v>0</v>
      </c>
      <c r="M45" s="90"/>
      <c r="N45" s="133"/>
      <c r="O45" s="90"/>
      <c r="P45" s="164" t="str">
        <f>Translations!$D275</f>
        <v>Corresponds to the population size estimate of the key population, excluding those who know their status.</v>
      </c>
      <c r="Q45" s="166"/>
    </row>
    <row r="46" spans="1:17" s="138" customFormat="1" ht="69.95" customHeight="1" thickBot="1" x14ac:dyDescent="0.3">
      <c r="A46" s="329"/>
      <c r="B46" s="353"/>
      <c r="C46" s="135" t="str">
        <f>IF(Section_A_HIV_Numerator_Tab_1!E23 = Translations!$D$46, Translations!$D$46, Section_A_HIV_Numerator_Tab_1!E23)</f>
        <v>Please select</v>
      </c>
      <c r="D46" s="80"/>
      <c r="E46" s="46" t="str">
        <f>Translations!$D216</f>
        <v>Total male condoms needed (C-NET) for PIP</v>
      </c>
      <c r="F46" s="181"/>
      <c r="G46" s="215"/>
      <c r="H46" s="216"/>
      <c r="I46" s="217"/>
      <c r="J46" s="215"/>
      <c r="K46" s="215"/>
      <c r="L46" s="215"/>
      <c r="M46" s="187"/>
      <c r="N46" s="136"/>
      <c r="O46" s="137"/>
      <c r="P46" s="164" t="str">
        <f>Translations!$D276</f>
        <v>Use the UNAIDS C-NET tool to complete this section. When using C-NET estimations, countries should note the assumptions used in C-NET to obtain the total number of male condoms needed for this key population and align with the assumptions and operational needs for the delivery of the prevention package. Find the UNAIDS C-NET tool here:</v>
      </c>
      <c r="Q46" s="167" t="s">
        <v>298</v>
      </c>
    </row>
    <row r="47" spans="1:17" s="52" customFormat="1" ht="65.45" customHeight="1" x14ac:dyDescent="0.2">
      <c r="A47" s="327" t="str">
        <f>Translations!$D$166</f>
        <v>HIV Prevention and Differentiated HIV testing services</v>
      </c>
      <c r="B47" s="351" t="str">
        <f>Translations!$D$175</f>
        <v>Other vulnerable populations</v>
      </c>
      <c r="C47" s="127" t="str">
        <f>IF(OR(Section_A_HIV_Numerator_Tab_1!E24 = Translations!$D$46, Section_A_HIV_Numerator_Tab_1!E35 = Translations!$D$46),
Translations!$D$46, Section_A_HIV_Numerator_Tab_1!E24)</f>
        <v>Please select</v>
      </c>
      <c r="D47" s="78" t="s">
        <v>212</v>
      </c>
      <c r="E47" s="46" t="str">
        <f>Translations!$D217</f>
        <v>Population (OVP) size estimate in KP-specific program areas</v>
      </c>
      <c r="F47" s="181"/>
      <c r="G47" s="210"/>
      <c r="H47" s="214"/>
      <c r="I47" s="214"/>
      <c r="J47" s="210"/>
      <c r="K47" s="210"/>
      <c r="L47" s="210"/>
      <c r="M47" s="90"/>
      <c r="N47" s="128"/>
      <c r="O47" s="90"/>
      <c r="P47" s="164" t="str">
        <f>Translations!$D277</f>
        <v>Follow Global Fund Indicator Guidance Sheet instructions for more details about the denominator of this indicator. Specify the "Other Vulnerable Population(s)" included for this indicator. If national estimates are available, countries may use them. Population size estimates in key population-specific areas refers to areas where key population programs are expected to be available and prioritized within the National Strategic Plan.</v>
      </c>
      <c r="Q47" s="166"/>
    </row>
    <row r="48" spans="1:17" s="138" customFormat="1" ht="78.95" customHeight="1" x14ac:dyDescent="0.25">
      <c r="A48" s="328"/>
      <c r="B48" s="352"/>
      <c r="C48" s="129" t="str">
        <f>IF(OR(Section_A_HIV_Numerator_Tab_1!E24 = Translations!$D$46, Section_A_HIV_Numerator_Tab_1!E35 = Translations!$D$46),
Translations!$D$46, Section_A_HIV_Numerator_Tab_1!E24)</f>
        <v>Please select</v>
      </c>
      <c r="D48" s="79" t="s">
        <v>212</v>
      </c>
      <c r="E48" s="46" t="str">
        <f>Translations!$D218</f>
        <v>Estimated HIV prevalence among OVP</v>
      </c>
      <c r="F48" s="181"/>
      <c r="G48" s="130"/>
      <c r="H48" s="131"/>
      <c r="I48" s="131"/>
      <c r="J48" s="132">
        <f>G48</f>
        <v>0</v>
      </c>
      <c r="K48" s="132">
        <f>G48</f>
        <v>0</v>
      </c>
      <c r="L48" s="132">
        <f>G48</f>
        <v>0</v>
      </c>
      <c r="M48" s="137"/>
      <c r="N48" s="133"/>
      <c r="O48" s="137"/>
      <c r="P48" s="164" t="str">
        <f>Translations!$D278</f>
        <v>Provide the latest available estimated HIV prevalence for this key population in baseline. Specify the year of availability of the estimate datasource (i.e., IBBS, though it may differ from the year specified for the Baseline column). The latest available HIV prevalence provided by the Applicant will be automatically used for the estimation of the years in the implementation period. However, Applicants can overwrite the value for future years within the implementation period providing assumptions for the projected trend.</v>
      </c>
      <c r="Q48" s="166"/>
    </row>
    <row r="49" spans="1:17" s="138" customFormat="1" ht="108.6" customHeight="1" x14ac:dyDescent="0.25">
      <c r="A49" s="328"/>
      <c r="B49" s="352"/>
      <c r="C49" s="129" t="str">
        <f>IF(OR(Section_A_HIV_Numerator_Tab_1!E24 = Translations!$D$46, Section_A_HIV_Numerator_Tab_1!E35 = Translations!$D$46),
Translations!$D$46, Section_A_HIV_Numerator_Tab_1!E24)</f>
        <v>Please select</v>
      </c>
      <c r="D49" s="79" t="s">
        <v>212</v>
      </c>
      <c r="E49" s="46" t="str">
        <f>Translations!$D219</f>
        <v>% of OVP who know their HIV positive status</v>
      </c>
      <c r="F49" s="181"/>
      <c r="G49" s="130"/>
      <c r="H49" s="131"/>
      <c r="I49" s="131"/>
      <c r="J49" s="132">
        <f>G49</f>
        <v>0</v>
      </c>
      <c r="K49" s="132">
        <f>G49</f>
        <v>0</v>
      </c>
      <c r="L49" s="132">
        <f>G49</f>
        <v>0</v>
      </c>
      <c r="M49" s="137"/>
      <c r="N49" s="133"/>
      <c r="O49" s="137"/>
      <c r="P49" s="164" t="str">
        <f>Translations!$D279</f>
        <v>If this information is available it will be used to adjust the denominator for selected indicators. If the information is not available, of limited representativeness or of poor quality, the denominator for the indicator will remain based on the population size estimate in key population-specific program areas. Provide the latest available estimated proportion of this key population living with HIV that knows their HIV-positive status. Specify the data source and year in the comment box. The latest available proportion (baseline) will be automatically used for the years in the implementation period. However, Applicants can overwrite the value for future years within the implementation period, providing the assumptions for the projected trend.</v>
      </c>
      <c r="Q49" s="166"/>
    </row>
    <row r="50" spans="1:17" s="52" customFormat="1" ht="36.6" customHeight="1" x14ac:dyDescent="0.2">
      <c r="A50" s="328"/>
      <c r="B50" s="352"/>
      <c r="C50" s="129" t="str">
        <f>IF(OR(Section_A_HIV_Numerator_Tab_1!E24 = Translations!$D$46, Section_A_HIV_Numerator_Tab_1!E35 = Translations!$D$46),
Translations!$D$46, Section_A_HIV_Numerator_Tab_1!E24)</f>
        <v>Please select</v>
      </c>
      <c r="D50" s="79" t="s">
        <v>212</v>
      </c>
      <c r="E50" s="46" t="str">
        <f>Translations!$D220</f>
        <v>OVP who know their HIV positive status</v>
      </c>
      <c r="F50" s="181"/>
      <c r="G50" s="212">
        <f>(G47*G48)*G49</f>
        <v>0</v>
      </c>
      <c r="H50" s="214"/>
      <c r="I50" s="214"/>
      <c r="J50" s="212">
        <f>(J47*J48)*J49</f>
        <v>0</v>
      </c>
      <c r="K50" s="212">
        <f>(K47*K48)*K49</f>
        <v>0</v>
      </c>
      <c r="L50" s="212">
        <f>(L47*L48)*L49</f>
        <v>0</v>
      </c>
      <c r="M50" s="90"/>
      <c r="N50" s="133"/>
      <c r="O50" s="90"/>
      <c r="P50" s="164" t="str">
        <f>Translations!$D280</f>
        <v xml:space="preserve">If information is provided, this will be automatically calculated based on the proportion of this key population living with HIV that know their HIV-positive status among those estimated to be living with HIV for this key population. </v>
      </c>
      <c r="Q50" s="166"/>
    </row>
    <row r="51" spans="1:17" s="52" customFormat="1" ht="33.6" customHeight="1" x14ac:dyDescent="0.2">
      <c r="A51" s="328"/>
      <c r="B51" s="352"/>
      <c r="C51" s="129" t="str">
        <f>IF(OR(Section_A_HIV_Numerator_Tab_1!E24 = Translations!$D$46, Section_A_HIV_Numerator_Tab_1!E35 = Translations!$D$46),
Translations!$D$46, Section_A_HIV_Numerator_Tab_1!E24)</f>
        <v>Please select</v>
      </c>
      <c r="D51" s="79" t="s">
        <v>212</v>
      </c>
      <c r="E51" s="46" t="str">
        <f>Translations!$D221</f>
        <v>Estimated number of OVP in need of HIV prevention and testing services</v>
      </c>
      <c r="F51" s="181"/>
      <c r="G51" s="212">
        <f>G47-G50</f>
        <v>0</v>
      </c>
      <c r="H51" s="214"/>
      <c r="I51" s="214"/>
      <c r="J51" s="212">
        <f>J47-J50</f>
        <v>0</v>
      </c>
      <c r="K51" s="212">
        <f>K47-K50</f>
        <v>0</v>
      </c>
      <c r="L51" s="212">
        <f>L47-L50</f>
        <v>0</v>
      </c>
      <c r="M51" s="90"/>
      <c r="N51" s="133"/>
      <c r="O51" s="90"/>
      <c r="P51" s="164" t="str">
        <f>Translations!$D281</f>
        <v>Corresponds to the population size estimate of the key population, excluding those who know their status.</v>
      </c>
      <c r="Q51" s="166"/>
    </row>
    <row r="52" spans="1:17" s="138" customFormat="1" ht="63.95" customHeight="1" thickBot="1" x14ac:dyDescent="0.3">
      <c r="A52" s="329"/>
      <c r="B52" s="353"/>
      <c r="C52" s="135" t="str">
        <f>IF(Section_A_HIV_Numerator_Tab_1!E25 = Translations!$D$46, Translations!$D$46, Section_A_HIV_Numerator_Tab_1!E25)</f>
        <v>Please select</v>
      </c>
      <c r="D52" s="80"/>
      <c r="E52" s="24" t="str">
        <f>Translations!$D222</f>
        <v>Total male condoms needed for OVP (C-NET)</v>
      </c>
      <c r="F52" s="181"/>
      <c r="G52" s="215"/>
      <c r="H52" s="216"/>
      <c r="I52" s="217"/>
      <c r="J52" s="215"/>
      <c r="K52" s="215"/>
      <c r="L52" s="215"/>
      <c r="M52" s="187"/>
      <c r="N52" s="136"/>
      <c r="O52" s="137"/>
      <c r="P52" s="164" t="str">
        <f>Translations!$D282</f>
        <v>Use the UNAIDS C-NET tool to complete this section. When using C-NET estimations, countries should note the assumptions used in C-NET to obtain the total number of male condoms needed for this key population and align with the assumptions and operational needs for the delivery of the prevention package. Find the UNAIDS C-NET tool here:</v>
      </c>
      <c r="Q52" s="167" t="s">
        <v>298</v>
      </c>
    </row>
    <row r="53" spans="1:17" s="52" customFormat="1" ht="69.599999999999994" customHeight="1" x14ac:dyDescent="0.2">
      <c r="A53" s="327" t="str">
        <f>Translations!$D$166</f>
        <v>HIV Prevention and Differentiated HIV testing services</v>
      </c>
      <c r="B53" s="351" t="str">
        <f>Translations!$D$176</f>
        <v>Adolescent girls and young women</v>
      </c>
      <c r="C53" s="127" t="str">
        <f>IF(OR(Section_A_HIV_Numerator_Tab_1!E26 = Translations!$D$46, Section_A_HIV_Numerator_Tab_1!E36 = Translations!$D$46),
Translations!$D$46, Section_A_HIV_Numerator_Tab_1!E26)</f>
        <v>Please select</v>
      </c>
      <c r="D53" s="78" t="s">
        <v>222</v>
      </c>
      <c r="E53" s="48" t="str">
        <f>Translations!$D223</f>
        <v xml:space="preserve">Estimated number of sexually active high-risk AGYW 15-24 in program areas with moderate and high incidence </v>
      </c>
      <c r="F53" s="181"/>
      <c r="G53" s="210"/>
      <c r="H53" s="218"/>
      <c r="I53" s="214"/>
      <c r="J53" s="210"/>
      <c r="K53" s="210"/>
      <c r="L53" s="210"/>
      <c r="M53" s="90"/>
      <c r="N53" s="128"/>
      <c r="O53" s="90"/>
      <c r="P53" s="164" t="str">
        <f>Translations!$D283</f>
        <v>Use the SHIPP Tool: https://hivtools.unaids.org/shipp/ . Go to the PSE F15-24 tab and select your country under column A. Then add the following to come to the population size estimate for the package: (1) PSE YWKP (add numbers in column K) + (2) PSE AGYW that have sex in moderate- and high-incidence districts (select moderate- and high-incidence districts and add numbers in columns I and J).</v>
      </c>
      <c r="Q53" s="167" t="s">
        <v>299</v>
      </c>
    </row>
    <row r="54" spans="1:17" s="138" customFormat="1" ht="65.099999999999994" customHeight="1" x14ac:dyDescent="0.25">
      <c r="A54" s="328"/>
      <c r="B54" s="352"/>
      <c r="C54" s="129" t="str">
        <f>IF(Section_A_HIV_Numerator_Tab_1!E28 = Translations!$D$46, Translations!$D$46, Section_A_HIV_Numerator_Tab_1!E28)</f>
        <v>Please select</v>
      </c>
      <c r="D54" s="79"/>
      <c r="E54" s="46" t="str">
        <f>Translations!$D224</f>
        <v>Total male condoms needed for high-risk AGYW (C-NET)</v>
      </c>
      <c r="F54" s="181"/>
      <c r="G54" s="211"/>
      <c r="H54" s="214"/>
      <c r="I54" s="214"/>
      <c r="J54" s="211"/>
      <c r="K54" s="211"/>
      <c r="L54" s="211"/>
      <c r="M54" s="137"/>
      <c r="N54" s="133"/>
      <c r="O54" s="137"/>
      <c r="P54" s="164" t="str">
        <f>Translations!$D284</f>
        <v>Use the UNAIDS C-NET tool to complete this section. When using C-NET estimations, countries should note the assumptions used in C-NET to obtain the total number of male condoms needed for this key population and align with the assumptions and operational needs for the delivery of the prevention package. Find the UNAIDS C-NET tool here:</v>
      </c>
      <c r="Q54" s="167" t="s">
        <v>298</v>
      </c>
    </row>
    <row r="55" spans="1:17" s="138" customFormat="1" ht="65.45" customHeight="1" x14ac:dyDescent="0.25">
      <c r="A55" s="328"/>
      <c r="B55" s="352"/>
      <c r="C55" s="129" t="str">
        <f>IF(Section_A_HIV_Numerator_Tab_1!E27 = Translations!$D$46, Translations!$D$46, Section_A_HIV_Numerator_Tab_1!E27)</f>
        <v>Please select</v>
      </c>
      <c r="D55" s="79" t="s">
        <v>105</v>
      </c>
      <c r="E55" s="46" t="str">
        <f>Translations!$D225</f>
        <v>Estimated number of high-risk AGYW 15-24 with non-regular partners in program areas with high incidence (already excludes AGYW living with HIV)</v>
      </c>
      <c r="F55" s="181"/>
      <c r="G55" s="219"/>
      <c r="H55" s="214"/>
      <c r="I55" s="214"/>
      <c r="J55" s="219"/>
      <c r="K55" s="219"/>
      <c r="L55" s="219"/>
      <c r="M55" s="137"/>
      <c r="N55" s="133"/>
      <c r="O55" s="137"/>
      <c r="P55" s="164" t="str">
        <f>Translations!$D285</f>
        <v>Use the SHIPP Tool. https://hivtools.unaids.org/shipp/ . More info is needed here: Go to the PSE F15-24 tab and select your country under column A. Then add the following to come to the PSE for PrEP:  (1) PSE YWKP (add numbers in column K) + (2) PSE AGYW with HIV-negative partners in high-incidence districts (select high-incidence districts and add numbers in column J). This estimation already excludes AGYW living with HIV.</v>
      </c>
      <c r="Q55" s="167" t="s">
        <v>299</v>
      </c>
    </row>
    <row r="56" spans="1:17" s="138" customFormat="1" ht="48.95" customHeight="1" x14ac:dyDescent="0.25">
      <c r="A56" s="328"/>
      <c r="B56" s="352"/>
      <c r="C56" s="129" t="str">
        <f>IF(Section_A_HIV_Numerator_Tab_1!E27 = Translations!$D$46, Translations!$D$46, Section_A_HIV_Numerator_Tab_1!E27)</f>
        <v>Please select</v>
      </c>
      <c r="D56" s="79" t="s">
        <v>105</v>
      </c>
      <c r="E56" s="46" t="str">
        <f>Translations!$D226</f>
        <v xml:space="preserve">% of HIV negative high-risk AGYW estimated to use other prevention methods than PrEP </v>
      </c>
      <c r="F56" s="181"/>
      <c r="G56" s="130"/>
      <c r="H56" s="134"/>
      <c r="I56" s="131"/>
      <c r="J56" s="132">
        <f>G56</f>
        <v>0</v>
      </c>
      <c r="K56" s="132">
        <f>G56</f>
        <v>0</v>
      </c>
      <c r="L56" s="132">
        <f>G56</f>
        <v>0</v>
      </c>
      <c r="M56" s="137"/>
      <c r="N56" s="133"/>
      <c r="O56" s="137"/>
      <c r="P56" s="164" t="str">
        <f>Translations!$D286</f>
        <v>A proxy for this estimate can be the latest available estimated proportion of AGYW who consistently use condoms with non-regular partners (from the latest DHS). (Note that YWKP might have higher condom use, but since the population size estimate is small, we accept this error in order to keep it simple.)</v>
      </c>
      <c r="Q56" s="166"/>
    </row>
    <row r="57" spans="1:17" s="52" customFormat="1" ht="37.15" customHeight="1" thickBot="1" x14ac:dyDescent="0.25">
      <c r="A57" s="329"/>
      <c r="B57" s="353"/>
      <c r="C57" s="135" t="str">
        <f>IF(Section_A_HIV_Numerator_Tab_1!E27 = Translations!$D$46, Translations!$D$46, Section_A_HIV_Numerator_Tab_1!E27)</f>
        <v>Please select</v>
      </c>
      <c r="D57" s="80" t="s">
        <v>105</v>
      </c>
      <c r="E57" s="24" t="str">
        <f>Translations!$D227</f>
        <v>Number of high-risk AGYW who might benefit from PrEP</v>
      </c>
      <c r="F57" s="181"/>
      <c r="G57" s="220">
        <f>G55-(G55*G56)</f>
        <v>0</v>
      </c>
      <c r="H57" s="221"/>
      <c r="I57" s="222"/>
      <c r="J57" s="220">
        <f>J55-(J55*J56)</f>
        <v>0</v>
      </c>
      <c r="K57" s="220">
        <f>K55-(K55*K56)</f>
        <v>0</v>
      </c>
      <c r="L57" s="220">
        <f>L55-(L55*L56)</f>
        <v>0</v>
      </c>
      <c r="M57" s="186"/>
      <c r="N57" s="136"/>
      <c r="O57" s="90"/>
      <c r="P57" s="164" t="str">
        <f>Translations!$D287</f>
        <v>Corresponds to the estimated HIV-negative key population that is not using other prevention methods consistently.</v>
      </c>
      <c r="Q57" s="166"/>
    </row>
    <row r="58" spans="1:17" s="52" customFormat="1" ht="92.1" customHeight="1" x14ac:dyDescent="0.2">
      <c r="A58" s="327" t="str">
        <f>Translations!$D$167</f>
        <v>HIV Prevention</v>
      </c>
      <c r="B58" s="351" t="str">
        <f>Translations!$D$177</f>
        <v>Key populations (PrEP)</v>
      </c>
      <c r="C58" s="127" t="str">
        <f>IF(Section_A_HIV_Numerator_Tab_1!E29 = Translations!$D$46, Translations!$D$46, Section_A_HIV_Numerator_Tab_1!E29)</f>
        <v>Please select</v>
      </c>
      <c r="D58" s="78" t="s">
        <v>109</v>
      </c>
      <c r="E58" s="48" t="str">
        <f>Translations!$D228</f>
        <v xml:space="preserve">Estimated number of people in program areas </v>
      </c>
      <c r="F58" s="181"/>
      <c r="G58" s="210"/>
      <c r="H58" s="214"/>
      <c r="I58" s="214"/>
      <c r="J58" s="210"/>
      <c r="K58" s="210"/>
      <c r="L58" s="210"/>
      <c r="M58" s="90"/>
      <c r="N58" s="128"/>
      <c r="O58" s="90"/>
      <c r="P58" s="164" t="str">
        <f>Translations!$D288</f>
        <v>Applicants should specify in the comment box which other key and vulnerable populations are included. When multiple key and vulnerable populations without standard indicators are prioritized under this indicator, the data can be aggregated to complete the required fields, while disaggregated data can be provided in the comment box. If national estimates are available, countries may use them for the programmatic gap analysis. Population size estimates in key population-specific areas refers to areas where key population programs are expected to be available and prioritized within the National Strategic Plan. When targeted geographic areas are included, please specify in the comment box.</v>
      </c>
      <c r="Q58" s="166"/>
    </row>
    <row r="59" spans="1:17" s="52" customFormat="1" ht="79.5" customHeight="1" x14ac:dyDescent="0.2">
      <c r="A59" s="328"/>
      <c r="B59" s="352"/>
      <c r="C59" s="129" t="str">
        <f>IF(Section_A_HIV_Numerator_Tab_1!E29 = Translations!$D$46, Translations!$D$46, Section_A_HIV_Numerator_Tab_1!E29)</f>
        <v>Please select</v>
      </c>
      <c r="D59" s="79" t="s">
        <v>109</v>
      </c>
      <c r="E59" s="46" t="str">
        <f>Translations!$D229</f>
        <v>Estimated HIV prevalence among people in program areas</v>
      </c>
      <c r="F59" s="181"/>
      <c r="G59" s="130"/>
      <c r="H59" s="131"/>
      <c r="I59" s="131"/>
      <c r="J59" s="132">
        <f>G59</f>
        <v>0</v>
      </c>
      <c r="K59" s="132">
        <f>G59</f>
        <v>0</v>
      </c>
      <c r="L59" s="132">
        <f>G59</f>
        <v>0</v>
      </c>
      <c r="M59" s="90"/>
      <c r="N59" s="133"/>
      <c r="O59" s="90"/>
      <c r="P59" s="164" t="str">
        <f>Translations!$D289</f>
        <v>Provide the latest available estimated HIV prevalence for this key population in baseline. Specify the year of availability of the estimate data source (i.e., IBBS, though it may differ from the year specified for the Baseline column). The latest available HIV prevalence provided by the Applicant will be automatically used for the estimation of the years in the implementation period. However, Applicants can overwrite the value for future years within the implementation period providing assumptions for the projected trend.</v>
      </c>
      <c r="Q59" s="166"/>
    </row>
    <row r="60" spans="1:17" s="52" customFormat="1" ht="66.95" customHeight="1" x14ac:dyDescent="0.2">
      <c r="A60" s="328"/>
      <c r="B60" s="352"/>
      <c r="C60" s="129" t="str">
        <f>IF(Section_A_HIV_Numerator_Tab_1!E29 = Translations!$D$46, Translations!$D$46, Section_A_HIV_Numerator_Tab_1!E29)</f>
        <v>Please select</v>
      </c>
      <c r="D60" s="79" t="s">
        <v>109</v>
      </c>
      <c r="E60" s="46" t="str">
        <f>Translations!$D230</f>
        <v>% of HIV negative people estimated to use other prevention methods than PrEP</v>
      </c>
      <c r="F60" s="181"/>
      <c r="G60" s="130"/>
      <c r="H60" s="131"/>
      <c r="I60" s="131"/>
      <c r="J60" s="132">
        <f>G60</f>
        <v>0</v>
      </c>
      <c r="K60" s="132">
        <f>G60</f>
        <v>0</v>
      </c>
      <c r="L60" s="132">
        <f>G60</f>
        <v>0</v>
      </c>
      <c r="M60" s="90"/>
      <c r="N60" s="133"/>
      <c r="O60" s="90"/>
      <c r="P60" s="164" t="str">
        <f>Translations!$D290</f>
        <v>Countries can use the latest available estimated proportion of the key population who consistently reported use of a condom at last sexual intercourse and sterile needles and syringes as a proxy for those who use other prevention methods than PrEP. Otherwise, please specify in the comments what other indicators were used as proxy. The proxy indicator is accepted for the estimation of the population that might benefit from PrEP.</v>
      </c>
      <c r="Q60" s="166"/>
    </row>
    <row r="61" spans="1:17" s="52" customFormat="1" ht="37.15" customHeight="1" thickBot="1" x14ac:dyDescent="0.25">
      <c r="A61" s="329"/>
      <c r="B61" s="353"/>
      <c r="C61" s="135" t="str">
        <f>IF(Section_A_HIV_Numerator_Tab_1!E29 = Translations!$D$46, Translations!$D$46, Section_A_HIV_Numerator_Tab_1!E29)</f>
        <v>Please select</v>
      </c>
      <c r="D61" s="80" t="s">
        <v>109</v>
      </c>
      <c r="E61" s="24" t="str">
        <f>Translations!$D231</f>
        <v>Number of people who might benefit from PrEP</v>
      </c>
      <c r="F61" s="181"/>
      <c r="G61" s="220">
        <f>((G58-(G58*G59)))-(G60*(G58-(G58*G59)))</f>
        <v>0</v>
      </c>
      <c r="H61" s="188"/>
      <c r="I61" s="189"/>
      <c r="J61" s="220">
        <f>((J58-(J58*J59)))-(J60*(J58-(J58*J59)))</f>
        <v>0</v>
      </c>
      <c r="K61" s="220">
        <f>((K58-(K58*K59)))-(K60*(K58-(K58*K59)))</f>
        <v>0</v>
      </c>
      <c r="L61" s="220">
        <f>((L58-(L58*L59)))-(L60*(L58-(L58*L59)))</f>
        <v>0</v>
      </c>
      <c r="M61" s="90"/>
      <c r="N61" s="136"/>
      <c r="O61" s="90"/>
      <c r="P61" s="164" t="str">
        <f>Translations!$D291</f>
        <v>Corresponds to the estimated HIV-negative key population that is not using other prevention methods consistently.</v>
      </c>
      <c r="Q61" s="166"/>
    </row>
    <row r="62" spans="1:17" s="52" customFormat="1" ht="30.95" customHeight="1" x14ac:dyDescent="0.2">
      <c r="A62" s="327" t="str">
        <f>Translations!$D$168</f>
        <v>Treatment, care and support</v>
      </c>
      <c r="B62" s="356" t="str">
        <f>Translations!$D$178</f>
        <v>People living with HIV</v>
      </c>
      <c r="C62" s="127" t="str">
        <f>IF(Section_A_HIV_Numerator_Tab_1!E37 = Translations!$D$46, Translations!$D$46, Section_A_HIV_Numerator_Tab_1!E37)</f>
        <v>Please select</v>
      </c>
      <c r="D62" s="78" t="s">
        <v>127</v>
      </c>
      <c r="E62" s="48" t="str">
        <f>Translations!$D232</f>
        <v>Estimated number of adults (15 and above) living with HIV</v>
      </c>
      <c r="F62" s="182"/>
      <c r="G62" s="210"/>
      <c r="H62" s="131"/>
      <c r="I62" s="131"/>
      <c r="J62" s="210"/>
      <c r="K62" s="210"/>
      <c r="L62" s="210"/>
      <c r="N62" s="128"/>
      <c r="O62" s="90"/>
      <c r="P62" s="164" t="str">
        <f>Translations!$D292</f>
        <v>Follow Global Fund Indicator Guidance Sheet instructions for details about this indicator denominator.</v>
      </c>
      <c r="Q62" s="166"/>
    </row>
    <row r="63" spans="1:17" s="52" customFormat="1" ht="30.95" customHeight="1" x14ac:dyDescent="0.2">
      <c r="A63" s="328"/>
      <c r="B63" s="357"/>
      <c r="C63" s="129" t="str">
        <f>IF(Section_A_HIV_Numerator_Tab_1!E38 = Translations!$D$46, Translations!$D$46, Section_A_HIV_Numerator_Tab_1!E38)</f>
        <v>Please select</v>
      </c>
      <c r="D63" s="79" t="s">
        <v>129</v>
      </c>
      <c r="E63" s="46" t="str">
        <f>Translations!$D233</f>
        <v>Estimated number of children (under 15) living with HIV</v>
      </c>
      <c r="F63" s="182"/>
      <c r="G63" s="211"/>
      <c r="H63" s="131"/>
      <c r="I63" s="131"/>
      <c r="J63" s="211"/>
      <c r="K63" s="211"/>
      <c r="L63" s="211"/>
      <c r="N63" s="133"/>
      <c r="O63" s="90"/>
      <c r="P63" s="164" t="str">
        <f>Translations!$D293</f>
        <v>Follow Global Fund Indicator Guidance Sheet instructions for details about this indicator denominator.</v>
      </c>
      <c r="Q63" s="166"/>
    </row>
    <row r="64" spans="1:17" s="52" customFormat="1" ht="30.95" customHeight="1" x14ac:dyDescent="0.2">
      <c r="A64" s="328"/>
      <c r="B64" s="357"/>
      <c r="C64" s="129" t="str">
        <f>IF(OR($C$62 = Translations!$D$46, $C$63 = Translations!$D$46), Translations!$D$46, Section_A_HIV_Numerator_Tab_1!E39)</f>
        <v>Please select</v>
      </c>
      <c r="D64" s="79" t="s">
        <v>131</v>
      </c>
      <c r="E64" s="46" t="str">
        <f>Translations!$D234</f>
        <v>Estimated number of people (Adults and children) living with HIV</v>
      </c>
      <c r="F64" s="182"/>
      <c r="G64" s="212">
        <f>G62+G63</f>
        <v>0</v>
      </c>
      <c r="H64" s="131"/>
      <c r="I64" s="131"/>
      <c r="J64" s="212">
        <f>J62+J63</f>
        <v>0</v>
      </c>
      <c r="K64" s="212">
        <f>K62+K63</f>
        <v>0</v>
      </c>
      <c r="L64" s="212">
        <f>L62+L63</f>
        <v>0</v>
      </c>
      <c r="N64" s="133"/>
      <c r="O64" s="90"/>
      <c r="P64" s="164" t="str">
        <f>Translations!$D294</f>
        <v>Follow Global Fund Indicator Guidance Sheet instructions for details about this indicator denominator.</v>
      </c>
      <c r="Q64" s="166"/>
    </row>
    <row r="65" spans="1:17" s="52" customFormat="1" ht="30.95" customHeight="1" x14ac:dyDescent="0.2">
      <c r="A65" s="328"/>
      <c r="B65" s="357"/>
      <c r="C65" s="129" t="str">
        <f>IF(Section_A_HIV_Numerator_Tab_1!E40 = Translations!$D$46, Translations!$D$46, Section_A_HIV_Numerator_Tab_1!E40)</f>
        <v>Please select</v>
      </c>
      <c r="D65" s="79" t="s">
        <v>133</v>
      </c>
      <c r="E65" s="46" t="str">
        <f>Translations!$D235</f>
        <v>Estimated number of HIV-positive pregnant women</v>
      </c>
      <c r="F65" s="182"/>
      <c r="G65" s="211"/>
      <c r="H65" s="131"/>
      <c r="I65" s="131"/>
      <c r="J65" s="211"/>
      <c r="K65" s="211"/>
      <c r="L65" s="211"/>
      <c r="N65" s="133"/>
      <c r="O65" s="90"/>
      <c r="P65" s="164" t="str">
        <f>Translations!$D295</f>
        <v>Follow Global Fund Indicator Guidance Sheet instructions for details about this indicator denominator.</v>
      </c>
      <c r="Q65" s="166"/>
    </row>
    <row r="66" spans="1:17" s="52" customFormat="1" ht="44.25" customHeight="1" x14ac:dyDescent="0.2">
      <c r="A66" s="328"/>
      <c r="B66" s="357"/>
      <c r="C66" s="129" t="str">
        <f>IF(Section_A_HIV_Numerator_Tab_1!E41 = Translations!$D$46, Translations!$D$46, Section_A_HIV_Numerator_Tab_1!E41)</f>
        <v>Please select</v>
      </c>
      <c r="D66" s="202" t="s">
        <v>135</v>
      </c>
      <c r="E66" s="46" t="str">
        <f>Translations!$D236</f>
        <v>Number of people living with HIV who were newly diagnosed with HIV, who re-initiated treatment or were identified as having treatment failure during the reporting period</v>
      </c>
      <c r="F66" s="182"/>
      <c r="G66" s="211"/>
      <c r="H66" s="131"/>
      <c r="I66" s="131"/>
      <c r="J66" s="211"/>
      <c r="K66" s="211"/>
      <c r="L66" s="211"/>
      <c r="N66" s="133"/>
      <c r="O66" s="90"/>
      <c r="P66" s="164" t="str">
        <f>Translations!$D296</f>
        <v xml:space="preserve">Follow Global Fund Indicator Guidance Sheet instructions for details about this indicator denominator. The CHAI advanced HIV disease quantification tool can be used to estimate the number of people living with HIV who are eligible for CD4 testing. Find the CD4 need calculator here: </v>
      </c>
      <c r="Q66" s="246" t="s">
        <v>850</v>
      </c>
    </row>
    <row r="67" spans="1:17" s="52" customFormat="1" ht="51.6" customHeight="1" thickBot="1" x14ac:dyDescent="0.25">
      <c r="A67" s="329"/>
      <c r="B67" s="358"/>
      <c r="C67" s="135" t="str">
        <f>IF(Section_A_HIV_Numerator_Tab_1!E42 = Translations!$D$46, Translations!$D$46, Section_A_HIV_Numerator_Tab_1!E42)</f>
        <v>Please select</v>
      </c>
      <c r="D67" s="203" t="s">
        <v>136</v>
      </c>
      <c r="E67" s="24" t="str">
        <f>Translations!$D237</f>
        <v xml:space="preserve">Number of people diagnosed with AHD </v>
      </c>
      <c r="F67" s="182"/>
      <c r="G67" s="215"/>
      <c r="H67" s="131"/>
      <c r="I67" s="131"/>
      <c r="J67" s="215"/>
      <c r="K67" s="215"/>
      <c r="L67" s="215"/>
      <c r="N67" s="136"/>
      <c r="O67" s="90"/>
      <c r="P67" s="164" t="str">
        <f>Translations!$D297</f>
        <v xml:space="preserve">Follow Global Fund Indicator Guidance Sheet instructions for details about this indicator denominator. People living with HIV who are identified with advanced HIV disease can include those newly enrolled and on treatment. The basic advanced HIV disease diagnostic package includes: CrAg testing and TB diagnostic test (urinary TB LAM +/- molecular test). Find the Advanced HIV Disease Commodity Calculator tool here: </v>
      </c>
      <c r="Q67" s="247" t="s">
        <v>851</v>
      </c>
    </row>
    <row r="68" spans="1:17" s="143" customFormat="1" ht="24" customHeight="1" thickBot="1" x14ac:dyDescent="0.25">
      <c r="A68" s="100" t="str">
        <f>Translations!$D$169</f>
        <v>TB/HIV</v>
      </c>
      <c r="B68" s="140" t="str">
        <f>Translations!$D$178</f>
        <v>People living with HIV</v>
      </c>
      <c r="C68" s="141" t="str">
        <f>IF(Section_A_HIV_Numerator_Tab_1!E43 = Translations!$D$46, Translations!$D$46, Section_A_HIV_Numerator_Tab_1!E43)</f>
        <v>Please select</v>
      </c>
      <c r="D68" s="204" t="s">
        <v>241</v>
      </c>
      <c r="E68" s="61" t="str">
        <f>Translations!$D238</f>
        <v>Number of people newly enrolled on ART during the reporting period.</v>
      </c>
      <c r="F68" s="183"/>
      <c r="G68" s="223"/>
      <c r="H68" s="131"/>
      <c r="I68" s="131"/>
      <c r="J68" s="223"/>
      <c r="K68" s="223"/>
      <c r="L68" s="223"/>
      <c r="N68" s="142"/>
      <c r="O68" s="126"/>
      <c r="P68" s="164" t="str">
        <f>Translations!$D298</f>
        <v>Follow Global Fund Indicator Guidance Sheet instructions for details about this indicator denominator.</v>
      </c>
      <c r="Q68" s="166"/>
    </row>
  </sheetData>
  <sheetProtection formatColumns="0" formatRows="0" autoFilter="0"/>
  <autoFilter ref="C6:C68" xr:uid="{7D8C0601-0DFC-4A91-A38F-58649BBBD49E}"/>
  <mergeCells count="29">
    <mergeCell ref="A62:A67"/>
    <mergeCell ref="B62:B67"/>
    <mergeCell ref="A47:A52"/>
    <mergeCell ref="B47:B52"/>
    <mergeCell ref="A53:A57"/>
    <mergeCell ref="B53:B57"/>
    <mergeCell ref="A58:A61"/>
    <mergeCell ref="B58:B61"/>
    <mergeCell ref="P6:Q7"/>
    <mergeCell ref="A33:A40"/>
    <mergeCell ref="B33:B40"/>
    <mergeCell ref="A41:A46"/>
    <mergeCell ref="B41:B46"/>
    <mergeCell ref="A25:A32"/>
    <mergeCell ref="B25:B32"/>
    <mergeCell ref="A9:A16"/>
    <mergeCell ref="B9:B16"/>
    <mergeCell ref="A17:A24"/>
    <mergeCell ref="B17:B24"/>
    <mergeCell ref="P13:Q13"/>
    <mergeCell ref="A1:N1"/>
    <mergeCell ref="A6:A7"/>
    <mergeCell ref="B6:B7"/>
    <mergeCell ref="C6:C7"/>
    <mergeCell ref="D6:D7"/>
    <mergeCell ref="E6:E7"/>
    <mergeCell ref="I6:I7"/>
    <mergeCell ref="J6:L6"/>
    <mergeCell ref="N6:N7"/>
  </mergeCells>
  <conditionalFormatting sqref="G9:G68 J9:L68">
    <cfRule type="expression" dxfId="17" priority="1">
      <formula>AND(G9 &lt;&gt; "", G9 &lt; 0)</formula>
    </cfRule>
  </conditionalFormatting>
  <dataValidations count="2">
    <dataValidation type="whole" operator="greaterThanOrEqual" allowBlank="1" showInputMessage="1" showErrorMessage="1" error="Enter valid number only._x000a_Saisissez uniquement un nombre valide._x000a_Ingrese solo un número válido." sqref="G9 J9 K9 L9 G14 J14 K14 L14 G17 J17 K17 L17 G22 J22 K22 L22 G25 J25 K25 L25 G30 J30 K30 L30 G33 J33 K33 L33 G38 J38 K38 L38 G41 J41 K41 L41 G46 G47 J46 K46 L46 J47 K47 L47 J52:L55 G55 G54 G53 G52 J65:L68 J62:L63 G65:G68 G62:G63" xr:uid="{55C57A03-6D6A-4417-8E5F-A423EA1B65AB}">
      <formula1>0</formula1>
    </dataValidation>
    <dataValidation type="decimal" operator="greaterThanOrEqual" allowBlank="1" showInputMessage="1" showErrorMessage="1" error="Enter valid number only._x000a_Saisissez uniquement un nombre valide._x000a_Ingrese solo un número válido." sqref="J10:L11 G10 G11 G15 G18 G19 G23 G26 G27 G31 G34 G35 G39 G42 G43 G48 G49 G56 G59 G60" xr:uid="{AB29EB63-8463-457F-AF56-607BA361838E}">
      <formula1>0</formula1>
    </dataValidation>
  </dataValidations>
  <hyperlinks>
    <hyperlink ref="Q14" r:id="rId1" xr:uid="{A72E5373-8B97-4BDB-8C2B-204654F7E421}"/>
    <hyperlink ref="Q22" r:id="rId2" xr:uid="{7C7FD8DE-5308-4EB6-9E91-43317DF7500F}"/>
    <hyperlink ref="Q30" r:id="rId3" xr:uid="{85AEB5BE-C7FB-4DAD-89AC-A09EEE37B30D}"/>
    <hyperlink ref="Q38" r:id="rId4" xr:uid="{605B4D1E-54C7-4F16-B4D0-8A849752C458}"/>
    <hyperlink ref="Q46" r:id="rId5" xr:uid="{F4679E35-D03B-4F45-A14C-06BF5FB14118}"/>
    <hyperlink ref="Q52" r:id="rId6" xr:uid="{0EBF4A24-7358-4DE1-88F8-8365B287A0A2}"/>
    <hyperlink ref="Q53" r:id="rId7" xr:uid="{69C225EB-CAAF-4F25-ABCE-D0BEFEAFF40F}"/>
    <hyperlink ref="Q54" r:id="rId8" xr:uid="{A69ECD10-E632-47DD-B3CE-0408B0924960}"/>
    <hyperlink ref="Q55" r:id="rId9" xr:uid="{69BD8532-C6D9-4EAC-A7A1-7947AB0D6582}"/>
    <hyperlink ref="Q66" r:id="rId10" xr:uid="{B4AF353C-5910-46C6-B388-21F1EBCC2028}"/>
    <hyperlink ref="Q67" r:id="rId11" xr:uid="{81386EDB-7D7E-47C2-9098-E5BB7CADDC7F}"/>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 id="{00000000-000E-0000-0400-000001000000}">
            <xm:f>IF(OR($C9 = Translations!$D$47, $C9 = Translations!$D$48), TRUE, FALSE)</xm:f>
            <x14:dxf>
              <font>
                <color theme="1"/>
              </font>
              <fill>
                <patternFill patternType="solid">
                  <bgColor theme="1"/>
                </patternFill>
              </fill>
            </x14:dxf>
          </x14:cfRule>
          <xm:sqref>G9:G68 J9:L68 N9:N68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97828-1FDD-49BD-B0CE-17050BB4DFC6}">
  <sheetPr codeName="Sheet6">
    <tabColor theme="8" tint="-0.249977111117893"/>
  </sheetPr>
  <dimension ref="A1:U43"/>
  <sheetViews>
    <sheetView showGridLines="0" topLeftCell="A32" workbookViewId="0">
      <selection activeCell="D17" sqref="D17"/>
    </sheetView>
  </sheetViews>
  <sheetFormatPr defaultColWidth="8.7109375" defaultRowHeight="14.25" x14ac:dyDescent="0.2"/>
  <cols>
    <col min="1" max="1" width="17.42578125" style="28" customWidth="1"/>
    <col min="2" max="2" width="32.28515625" style="28" customWidth="1"/>
    <col min="3" max="3" width="10.85546875" style="32" customWidth="1"/>
    <col min="4" max="4" width="78.85546875" style="69" customWidth="1"/>
    <col min="5" max="5" width="15" style="37" customWidth="1"/>
    <col min="6" max="6" width="2.28515625" style="30" customWidth="1"/>
    <col min="7" max="9" width="8.7109375" style="28"/>
    <col min="10" max="10" width="1.42578125" style="30" customWidth="1"/>
    <col min="11" max="13" width="7.85546875" style="30" customWidth="1"/>
    <col min="14" max="14" width="2.42578125" style="30" customWidth="1"/>
    <col min="15" max="15" width="10.42578125" style="28" customWidth="1"/>
    <col min="16" max="16" width="9.85546875" style="28" bestFit="1" customWidth="1"/>
    <col min="17" max="17" width="10.28515625" style="28" customWidth="1"/>
    <col min="18" max="18" width="1.42578125" style="30" customWidth="1"/>
    <col min="19" max="19" width="9.85546875" style="30" customWidth="1"/>
    <col min="20" max="16384" width="8.7109375" style="28"/>
  </cols>
  <sheetData>
    <row r="1" spans="1:21" s="52" customFormat="1" ht="17.100000000000001" customHeight="1" x14ac:dyDescent="0.2">
      <c r="A1" s="361" t="str">
        <f>Translations!$D299</f>
        <v>Summary of Programmatic Gaps</v>
      </c>
      <c r="B1" s="362"/>
      <c r="C1" s="362"/>
      <c r="D1" s="362"/>
      <c r="E1" s="110"/>
      <c r="F1" s="111"/>
      <c r="G1" s="111"/>
      <c r="H1" s="111"/>
      <c r="I1" s="111"/>
      <c r="J1" s="111"/>
      <c r="K1" s="111"/>
      <c r="L1" s="111"/>
      <c r="M1" s="111"/>
      <c r="N1" s="111"/>
      <c r="O1" s="111"/>
      <c r="P1" s="111"/>
      <c r="Q1" s="111"/>
      <c r="R1" s="111"/>
      <c r="S1" s="111"/>
    </row>
    <row r="2" spans="1:21" s="52" customFormat="1" ht="13.9" customHeight="1" x14ac:dyDescent="0.2">
      <c r="A2" s="360" t="str">
        <f>Translations!$D300</f>
        <v>*Prepopulated from Data Entry Tab 1. If the indicator is not selected, data entry is not required.</v>
      </c>
      <c r="B2" s="360"/>
      <c r="C2" s="360"/>
      <c r="D2" s="360"/>
      <c r="E2" s="85"/>
      <c r="F2" s="85"/>
      <c r="G2" s="85"/>
      <c r="H2" s="85"/>
      <c r="I2" s="85"/>
      <c r="J2" s="85"/>
      <c r="K2" s="85"/>
      <c r="L2" s="85"/>
      <c r="M2" s="85"/>
      <c r="N2" s="85"/>
      <c r="O2" s="85"/>
      <c r="P2" s="85"/>
      <c r="Q2" s="85"/>
      <c r="R2" s="85"/>
      <c r="S2" s="85"/>
    </row>
    <row r="3" spans="1:21" s="52" customFormat="1" ht="22.5" customHeight="1" x14ac:dyDescent="0.2">
      <c r="A3" s="359" t="str">
        <f>Translations!$D301</f>
        <v xml:space="preserve">**Gap to Global targets for HIV are estimated based on 2025 AIDS Targets and Global strategy for corresponding indicators of the priority modules, when applicable. URL: </v>
      </c>
      <c r="B3" s="359"/>
      <c r="C3" s="359"/>
      <c r="D3" s="359"/>
      <c r="E3" s="363" t="s">
        <v>296</v>
      </c>
      <c r="F3" s="363"/>
      <c r="G3" s="363"/>
      <c r="H3" s="363"/>
      <c r="I3" s="363"/>
      <c r="J3" s="363"/>
      <c r="K3" s="363"/>
      <c r="L3" s="363"/>
      <c r="M3" s="363"/>
      <c r="N3" s="363"/>
      <c r="O3" s="363"/>
      <c r="P3" s="363"/>
      <c r="Q3" s="363"/>
      <c r="R3" s="363"/>
      <c r="S3" s="363"/>
      <c r="T3" s="363"/>
      <c r="U3" s="363"/>
    </row>
    <row r="4" spans="1:21" ht="14.65" customHeight="1" x14ac:dyDescent="0.2">
      <c r="C4" s="64"/>
      <c r="D4" s="64"/>
      <c r="E4" s="65"/>
      <c r="F4" s="66"/>
      <c r="G4" s="66"/>
      <c r="H4" s="66"/>
      <c r="I4" s="66"/>
      <c r="J4" s="66"/>
      <c r="K4" s="66"/>
      <c r="L4" s="66"/>
      <c r="M4" s="66"/>
      <c r="N4" s="66"/>
      <c r="O4" s="66"/>
      <c r="P4" s="66"/>
      <c r="Q4" s="66"/>
      <c r="R4" s="66"/>
      <c r="S4" s="66"/>
    </row>
    <row r="5" spans="1:21" ht="14.65" customHeight="1" x14ac:dyDescent="0.2">
      <c r="C5" s="64"/>
      <c r="D5" s="64"/>
      <c r="E5" s="67"/>
      <c r="F5" s="68"/>
      <c r="G5" s="33"/>
      <c r="H5" s="33"/>
      <c r="I5" s="33"/>
      <c r="J5" s="68"/>
      <c r="K5" s="68"/>
      <c r="L5" s="68"/>
      <c r="M5" s="68"/>
      <c r="N5" s="68"/>
      <c r="O5" s="33"/>
      <c r="P5" s="33"/>
      <c r="Q5" s="33"/>
      <c r="R5" s="68"/>
      <c r="S5" s="68"/>
    </row>
    <row r="6" spans="1:21" ht="26.1" customHeight="1" x14ac:dyDescent="0.2">
      <c r="G6" s="343" t="str">
        <f>Translations!$D307</f>
        <v>Gap to country target</v>
      </c>
      <c r="H6" s="343"/>
      <c r="I6" s="343"/>
      <c r="J6" s="343"/>
      <c r="K6" s="343"/>
      <c r="L6" s="343"/>
      <c r="M6" s="343"/>
      <c r="N6" s="14"/>
      <c r="O6" s="343" t="str">
        <f>Translations!$D310</f>
        <v>Gap to global target**</v>
      </c>
      <c r="P6" s="343"/>
      <c r="Q6" s="343"/>
      <c r="R6" s="343"/>
      <c r="S6" s="343"/>
      <c r="T6" s="343"/>
      <c r="U6" s="343"/>
    </row>
    <row r="7" spans="1:21" ht="26.1" customHeight="1" x14ac:dyDescent="0.2">
      <c r="G7" s="343" t="str">
        <f>Translations!$D308</f>
        <v>Absolute gap</v>
      </c>
      <c r="H7" s="343"/>
      <c r="I7" s="343"/>
      <c r="J7" s="14"/>
      <c r="K7" s="343" t="str">
        <f>Translations!$D309</f>
        <v>Gap in %</v>
      </c>
      <c r="L7" s="343"/>
      <c r="M7" s="343"/>
      <c r="N7" s="14"/>
      <c r="O7" s="343" t="str">
        <f>Translations!$D308</f>
        <v>Absolute gap</v>
      </c>
      <c r="P7" s="343"/>
      <c r="Q7" s="343"/>
      <c r="R7" s="14"/>
      <c r="S7" s="343" t="str">
        <f>Translations!$D309</f>
        <v>Gap in %</v>
      </c>
      <c r="T7" s="343"/>
      <c r="U7" s="343"/>
    </row>
    <row r="8" spans="1:21" s="30" customFormat="1" ht="6" customHeight="1" x14ac:dyDescent="0.2">
      <c r="C8" s="42"/>
      <c r="D8" s="70"/>
      <c r="E8" s="59"/>
      <c r="G8" s="14"/>
      <c r="H8" s="14"/>
      <c r="I8" s="14"/>
      <c r="J8" s="14"/>
      <c r="K8" s="14"/>
      <c r="L8" s="14"/>
      <c r="M8" s="14"/>
      <c r="N8" s="14"/>
      <c r="O8" s="14"/>
      <c r="P8" s="14"/>
      <c r="Q8" s="14"/>
      <c r="R8" s="14"/>
      <c r="S8" s="14"/>
    </row>
    <row r="9" spans="1:21" s="29" customFormat="1" ht="27" customHeight="1" thickBot="1" x14ac:dyDescent="0.3">
      <c r="A9" s="13" t="str">
        <f>Translations!$D302</f>
        <v>Module</v>
      </c>
      <c r="B9" s="15" t="str">
        <f>Translations!$D303</f>
        <v>Population</v>
      </c>
      <c r="C9" s="16" t="str">
        <f>Translations!$D304</f>
        <v>Indicator code</v>
      </c>
      <c r="D9" s="16" t="str">
        <f>Translations!$D305</f>
        <v>Numerators (elementary indicators)</v>
      </c>
      <c r="E9" s="15" t="str">
        <f>Translations!$D306</f>
        <v>Indicator Selection*</v>
      </c>
      <c r="F9" s="176"/>
      <c r="G9" s="19">
        <f>IF(Section_A_HIV_Numerator_Tab_1!$K$8 = "", "", Section_A_HIV_Numerator_Tab_1!$K$8)</f>
        <v>2026</v>
      </c>
      <c r="H9" s="19">
        <f>IF(Section_A_HIV_Numerator_Tab_1!$L$8 = "", "", Section_A_HIV_Numerator_Tab_1!$L$8)</f>
        <v>2027</v>
      </c>
      <c r="I9" s="19">
        <f>IF(Section_A_HIV_Numerator_Tab_1!$M$8 = "", "", Section_A_HIV_Numerator_Tab_1!$M$8)</f>
        <v>2028</v>
      </c>
      <c r="J9" s="177"/>
      <c r="K9" s="19">
        <f>IF(Section_A_HIV_Numerator_Tab_1!$K$8 = "", "", Section_A_HIV_Numerator_Tab_1!$K$8)</f>
        <v>2026</v>
      </c>
      <c r="L9" s="19">
        <f>IF(Section_A_HIV_Numerator_Tab_1!$L$8 = "", "", Section_A_HIV_Numerator_Tab_1!$L$8)</f>
        <v>2027</v>
      </c>
      <c r="M9" s="19">
        <f>IF(Section_A_HIV_Numerator_Tab_1!$M$8 = "", "", Section_A_HIV_Numerator_Tab_1!$M$8)</f>
        <v>2028</v>
      </c>
      <c r="N9" s="177"/>
      <c r="O9" s="19">
        <f>IF(Section_A_HIV_Numerator_Tab_1!$K$8 = "", "", Section_A_HIV_Numerator_Tab_1!$K$8)</f>
        <v>2026</v>
      </c>
      <c r="P9" s="19">
        <f>IF(Section_A_HIV_Numerator_Tab_1!$L$8 = "", "", Section_A_HIV_Numerator_Tab_1!$L$8)</f>
        <v>2027</v>
      </c>
      <c r="Q9" s="19">
        <f>IF(Section_A_HIV_Numerator_Tab_1!$M$8 = "", "", Section_A_HIV_Numerator_Tab_1!$M$8)</f>
        <v>2028</v>
      </c>
      <c r="R9" s="177"/>
      <c r="S9" s="19">
        <f>IF(Section_A_HIV_Numerator_Tab_1!$K$8 = "", "", Section_A_HIV_Numerator_Tab_1!$K$8)</f>
        <v>2026</v>
      </c>
      <c r="T9" s="19">
        <f>IF(Section_A_HIV_Numerator_Tab_1!$L$8 = "", "", Section_A_HIV_Numerator_Tab_1!$L$8)</f>
        <v>2027</v>
      </c>
      <c r="U9" s="19">
        <f>IF(Section_A_HIV_Numerator_Tab_1!$M$8 = "", "", Section_A_HIV_Numerator_Tab_1!$M$8)</f>
        <v>2028</v>
      </c>
    </row>
    <row r="10" spans="1:21" s="52" customFormat="1" ht="34.15" customHeight="1" x14ac:dyDescent="0.2">
      <c r="A10" s="327" t="str">
        <f>Translations!$D311</f>
        <v>HIV prevention</v>
      </c>
      <c r="B10" s="336" t="str">
        <f>Translations!$D315</f>
        <v>Men who have sex with men</v>
      </c>
      <c r="C10" s="78" t="s">
        <v>70</v>
      </c>
      <c r="D10" s="23" t="str">
        <f>Translations!$D331</f>
        <v>Number of men who have sex with men who have received a defined package of HIV prevention services</v>
      </c>
      <c r="E10" s="193" t="str">
        <f>IF(Section_A_HIV_Numerator_Tab_1!$B$10 = Translations!$D$47, Translations!$D$47, Section_A_HIV_Numerator_Tab_1!E10)</f>
        <v>Please select</v>
      </c>
      <c r="F10" s="113"/>
      <c r="G10" s="112">
        <f>Section_A_HIV_Numerator_Tab_1!K10-Section_A_HIV_Numerator_Tab_1!O10-Section_A_HIV_Numerator_Tab_1!S10-Section_A_HIV_Numerator_Tab_1!W10</f>
        <v>0</v>
      </c>
      <c r="H10" s="112">
        <f>Section_A_HIV_Numerator_Tab_1!L10-Section_A_HIV_Numerator_Tab_1!P10-Section_A_HIV_Numerator_Tab_1!T10-Section_A_HIV_Numerator_Tab_1!X10</f>
        <v>0</v>
      </c>
      <c r="I10" s="112">
        <f>Section_A_HIV_Numerator_Tab_1!M10-Section_A_HIV_Numerator_Tab_1!Q10-Section_A_HIV_Numerator_Tab_1!U10-Section_A_HIV_Numerator_Tab_1!Y10</f>
        <v>0</v>
      </c>
      <c r="J10" s="115"/>
      <c r="K10" s="168" t="str">
        <f>IFERROR(G10/Section_A_HIV_Numerator_Tab_1!K10, "")</f>
        <v/>
      </c>
      <c r="L10" s="168" t="str">
        <f>IFERROR(H10/Section_A_HIV_Numerator_Tab_1!L10, "")</f>
        <v/>
      </c>
      <c r="M10" s="168" t="str">
        <f>IFERROR(I10/Section_A_HIV_Numerator_Tab_1!M10, "")</f>
        <v/>
      </c>
      <c r="N10" s="115"/>
      <c r="O10" s="112">
        <f>(Section_A_HIV_Denominator_Tab_2!J13*0.95)-(Section_A_HIV_Numerator_Tab_1!O10+Section_A_HIV_Numerator_Tab_1!S10+Section_A_HIV_Numerator_Tab_1!W10)</f>
        <v>0</v>
      </c>
      <c r="P10" s="112">
        <f>(Section_A_HIV_Denominator_Tab_2!K13*0.95)-(Section_A_HIV_Numerator_Tab_1!P10+Section_A_HIV_Numerator_Tab_1!T10+Section_A_HIV_Numerator_Tab_1!X10)</f>
        <v>0</v>
      </c>
      <c r="Q10" s="112">
        <f>(Section_A_HIV_Denominator_Tab_2!L13*0.95)-(Section_A_HIV_Numerator_Tab_1!Q10+Section_A_HIV_Numerator_Tab_1!U10+Section_A_HIV_Numerator_Tab_1!Y10)</f>
        <v>0</v>
      </c>
      <c r="R10" s="115"/>
      <c r="S10" s="168" t="str">
        <f>IFERROR(O10/(Section_A_HIV_Denominator_Tab_2!J13*0.95), "")</f>
        <v/>
      </c>
      <c r="T10" s="168" t="str">
        <f>IFERROR(P10/(Section_A_HIV_Denominator_Tab_2!K13*0.95), "")</f>
        <v/>
      </c>
      <c r="U10" s="172" t="str">
        <f>IFERROR(Q10/(Section_A_HIV_Denominator_Tab_2!L13*0.95), "")</f>
        <v/>
      </c>
    </row>
    <row r="11" spans="1:21" s="52" customFormat="1" ht="34.15" customHeight="1" x14ac:dyDescent="0.2">
      <c r="A11" s="328"/>
      <c r="B11" s="285"/>
      <c r="C11" s="79" t="s">
        <v>72</v>
      </c>
      <c r="D11" s="46" t="str">
        <f>Translations!$D332</f>
        <v>Number of MSM who received any PrEP product at least once during the reporting period</v>
      </c>
      <c r="E11" s="129" t="str">
        <f>IF(Section_A_HIV_Numerator_Tab_1!$B$10 = Translations!$D$47, Translations!$D$47, Section_A_HIV_Numerator_Tab_1!E11)</f>
        <v>Please select</v>
      </c>
      <c r="F11" s="113"/>
      <c r="G11" s="114">
        <f>Section_A_HIV_Numerator_Tab_1!K11-Section_A_HIV_Numerator_Tab_1!O11-Section_A_HIV_Numerator_Tab_1!S11-Section_A_HIV_Numerator_Tab_1!W11</f>
        <v>0</v>
      </c>
      <c r="H11" s="114">
        <f>Section_A_HIV_Numerator_Tab_1!L11-Section_A_HIV_Numerator_Tab_1!P11-Section_A_HIV_Numerator_Tab_1!T11-Section_A_HIV_Numerator_Tab_1!X11</f>
        <v>0</v>
      </c>
      <c r="I11" s="114">
        <f>Section_A_HIV_Numerator_Tab_1!M11-Section_A_HIV_Numerator_Tab_1!Q11-Section_A_HIV_Numerator_Tab_1!U11-Section_A_HIV_Numerator_Tab_1!Y11</f>
        <v>0</v>
      </c>
      <c r="J11" s="115"/>
      <c r="K11" s="169" t="str">
        <f>IFERROR(G11/Section_A_HIV_Numerator_Tab_1!K11, "")</f>
        <v/>
      </c>
      <c r="L11" s="169" t="str">
        <f>IFERROR(H11/Section_A_HIV_Numerator_Tab_1!L11, "")</f>
        <v/>
      </c>
      <c r="M11" s="169" t="str">
        <f>IFERROR(I11/Section_A_HIV_Numerator_Tab_1!M11, "")</f>
        <v/>
      </c>
      <c r="N11" s="116"/>
      <c r="O11" s="114">
        <f>(Section_A_HIV_Denominator_Tab_2!J16*0.5)-(Section_A_HIV_Numerator_Tab_1!O11+Section_A_HIV_Numerator_Tab_1!S11+Section_A_HIV_Numerator_Tab_1!W11)</f>
        <v>0</v>
      </c>
      <c r="P11" s="114">
        <f>(Section_A_HIV_Denominator_Tab_2!K16*0.5)-(Section_A_HIV_Numerator_Tab_1!P11+Section_A_HIV_Numerator_Tab_1!T11+Section_A_HIV_Numerator_Tab_1!X11)</f>
        <v>0</v>
      </c>
      <c r="Q11" s="114">
        <f>(Section_A_HIV_Denominator_Tab_2!L16*0.5)-(Section_A_HIV_Numerator_Tab_1!Q11+Section_A_HIV_Numerator_Tab_1!U11+Section_A_HIV_Numerator_Tab_1!Y11)</f>
        <v>0</v>
      </c>
      <c r="R11" s="115"/>
      <c r="S11" s="169" t="str">
        <f>IFERROR(O11/(Section_A_HIV_Denominator_Tab_2!J16*0.5), "")</f>
        <v/>
      </c>
      <c r="T11" s="169" t="str">
        <f>IFERROR(P11/(Section_A_HIV_Denominator_Tab_2!K16*0.5), "")</f>
        <v/>
      </c>
      <c r="U11" s="173" t="str">
        <f>IFERROR(Q11/(Section_A_HIV_Denominator_Tab_2!L16*0.5), "")</f>
        <v/>
      </c>
    </row>
    <row r="12" spans="1:21" s="52" customFormat="1" ht="34.15" customHeight="1" thickBot="1" x14ac:dyDescent="0.25">
      <c r="A12" s="328"/>
      <c r="B12" s="288"/>
      <c r="C12" s="80"/>
      <c r="D12" s="24" t="str">
        <f>Translations!$D333</f>
        <v>Male condoms for MSM</v>
      </c>
      <c r="E12" s="194" t="str">
        <f>IF(Section_A_HIV_Numerator_Tab_1!$B$10 = Translations!$D$47, Translations!$D$47, Section_A_HIV_Numerator_Tab_1!E12)</f>
        <v>Please select</v>
      </c>
      <c r="F12" s="178"/>
      <c r="G12" s="117">
        <f>Section_A_HIV_Numerator_Tab_1!K12-Section_A_HIV_Numerator_Tab_1!O12-Section_A_HIV_Numerator_Tab_1!S12-Section_A_HIV_Numerator_Tab_1!W12</f>
        <v>0</v>
      </c>
      <c r="H12" s="117">
        <f>Section_A_HIV_Numerator_Tab_1!L12-Section_A_HIV_Numerator_Tab_1!P12-Section_A_HIV_Numerator_Tab_1!T12-Section_A_HIV_Numerator_Tab_1!X12</f>
        <v>0</v>
      </c>
      <c r="I12" s="117">
        <f>Section_A_HIV_Numerator_Tab_1!M12-Section_A_HIV_Numerator_Tab_1!Q12-Section_A_HIV_Numerator_Tab_1!U12-Section_A_HIV_Numerator_Tab_1!Y12</f>
        <v>0</v>
      </c>
      <c r="J12" s="179"/>
      <c r="K12" s="170" t="str">
        <f>IFERROR(G12/Section_A_HIV_Numerator_Tab_1!K12, "")</f>
        <v/>
      </c>
      <c r="L12" s="170" t="str">
        <f>IFERROR(H12/Section_A_HIV_Numerator_Tab_1!L12, "")</f>
        <v/>
      </c>
      <c r="M12" s="170" t="str">
        <f>IFERROR(I12/Section_A_HIV_Numerator_Tab_1!M12, "")</f>
        <v/>
      </c>
      <c r="N12" s="179"/>
      <c r="O12" s="117">
        <f>Section_A_HIV_Denominator_Tab_2!J14-(Section_A_HIV_Numerator_Tab_1!O12+Section_A_HIV_Numerator_Tab_1!S12+Section_A_HIV_Numerator_Tab_1!W12)</f>
        <v>0</v>
      </c>
      <c r="P12" s="117">
        <f>Section_A_HIV_Denominator_Tab_2!K14-(Section_A_HIV_Numerator_Tab_1!P12+Section_A_HIV_Numerator_Tab_1!T12+Section_A_HIV_Numerator_Tab_1!X12)</f>
        <v>0</v>
      </c>
      <c r="Q12" s="117">
        <f>Section_A_HIV_Denominator_Tab_2!L14-(Section_A_HIV_Numerator_Tab_1!Q12+Section_A_HIV_Numerator_Tab_1!U12+Section_A_HIV_Numerator_Tab_1!Y12)</f>
        <v>0</v>
      </c>
      <c r="R12" s="179"/>
      <c r="S12" s="170" t="str">
        <f>IFERROR(O12/Section_A_HIV_Denominator_Tab_2!J14, "")</f>
        <v/>
      </c>
      <c r="T12" s="170" t="str">
        <f>IFERROR(P12/Section_A_HIV_Denominator_Tab_2!K14, "")</f>
        <v/>
      </c>
      <c r="U12" s="174" t="str">
        <f>IFERROR(Q12/Section_A_HIV_Denominator_Tab_2!L14, "")</f>
        <v/>
      </c>
    </row>
    <row r="13" spans="1:21" s="52" customFormat="1" ht="34.15" customHeight="1" x14ac:dyDescent="0.2">
      <c r="A13" s="328"/>
      <c r="B13" s="336" t="str">
        <f>Translations!$D316</f>
        <v>Trans and gender-diverse people</v>
      </c>
      <c r="C13" s="78" t="s">
        <v>77</v>
      </c>
      <c r="D13" s="48" t="str">
        <f>Translations!$D334</f>
        <v>Number of trans and gender-diverse people who have received a defined package of HIV prevention services</v>
      </c>
      <c r="E13" s="193" t="str">
        <f>IF(Section_A_HIV_Numerator_Tab_1!$B$10 = Translations!$D$47, Translations!$D$47, Section_A_HIV_Numerator_Tab_1!E13)</f>
        <v>Please select</v>
      </c>
      <c r="F13" s="113"/>
      <c r="G13" s="112">
        <f>Section_A_HIV_Numerator_Tab_1!K13-Section_A_HIV_Numerator_Tab_1!O13-Section_A_HIV_Numerator_Tab_1!S13-Section_A_HIV_Numerator_Tab_1!W13</f>
        <v>0</v>
      </c>
      <c r="H13" s="112">
        <f>Section_A_HIV_Numerator_Tab_1!L13-Section_A_HIV_Numerator_Tab_1!P13-Section_A_HIV_Numerator_Tab_1!T13-Section_A_HIV_Numerator_Tab_1!X13</f>
        <v>0</v>
      </c>
      <c r="I13" s="112">
        <f>Section_A_HIV_Numerator_Tab_1!M13-Section_A_HIV_Numerator_Tab_1!Q13-Section_A_HIV_Numerator_Tab_1!U13-Section_A_HIV_Numerator_Tab_1!Y13</f>
        <v>0</v>
      </c>
      <c r="J13" s="115"/>
      <c r="K13" s="168" t="str">
        <f>IFERROR(G13/Section_A_HIV_Numerator_Tab_1!K13, "")</f>
        <v/>
      </c>
      <c r="L13" s="168" t="str">
        <f>IFERROR(H13/Section_A_HIV_Numerator_Tab_1!L13, "")</f>
        <v/>
      </c>
      <c r="M13" s="168" t="str">
        <f>IFERROR(I13/Section_A_HIV_Numerator_Tab_1!M13, "")</f>
        <v/>
      </c>
      <c r="N13" s="115"/>
      <c r="O13" s="112">
        <f>(Section_A_HIV_Denominator_Tab_2!J21*0.95)-(Section_A_HIV_Numerator_Tab_1!O13+Section_A_HIV_Numerator_Tab_1!S13+Section_A_HIV_Numerator_Tab_1!W13)</f>
        <v>0</v>
      </c>
      <c r="P13" s="112">
        <f>(Section_A_HIV_Denominator_Tab_2!K21*0.95)-(Section_A_HIV_Numerator_Tab_1!P13+Section_A_HIV_Numerator_Tab_1!T13+Section_A_HIV_Numerator_Tab_1!X13)</f>
        <v>0</v>
      </c>
      <c r="Q13" s="112">
        <f>(Section_A_HIV_Denominator_Tab_2!L21*0.95)-(Section_A_HIV_Numerator_Tab_1!Q13+Section_A_HIV_Numerator_Tab_1!U13+Section_A_HIV_Numerator_Tab_1!Y13)</f>
        <v>0</v>
      </c>
      <c r="R13" s="115"/>
      <c r="S13" s="168" t="str">
        <f>IFERROR(O13/(Section_A_HIV_Denominator_Tab_2!J21*0.95), "")</f>
        <v/>
      </c>
      <c r="T13" s="168" t="str">
        <f>IFERROR(P13/(Section_A_HIV_Denominator_Tab_2!K21*0.95), "")</f>
        <v/>
      </c>
      <c r="U13" s="172" t="str">
        <f>IFERROR(Q13/(Section_A_HIV_Denominator_Tab_2!L21*0.95), "")</f>
        <v/>
      </c>
    </row>
    <row r="14" spans="1:21" s="52" customFormat="1" ht="34.15" customHeight="1" x14ac:dyDescent="0.2">
      <c r="A14" s="328"/>
      <c r="B14" s="285"/>
      <c r="C14" s="79" t="s">
        <v>79</v>
      </c>
      <c r="D14" s="46" t="str">
        <f>Translations!$D335</f>
        <v>Number of trans and gender-diverse people who received any PrEP product at least once during the reporting period</v>
      </c>
      <c r="E14" s="129" t="str">
        <f>IF(Section_A_HIV_Numerator_Tab_1!$B$10 = Translations!$D$47, Translations!$D$47, Section_A_HIV_Numerator_Tab_1!E14)</f>
        <v>Please select</v>
      </c>
      <c r="F14" s="113"/>
      <c r="G14" s="114">
        <f>Section_A_HIV_Numerator_Tab_1!K14-Section_A_HIV_Numerator_Tab_1!O14-Section_A_HIV_Numerator_Tab_1!S14-Section_A_HIV_Numerator_Tab_1!W14</f>
        <v>0</v>
      </c>
      <c r="H14" s="114">
        <f>Section_A_HIV_Numerator_Tab_1!L14-Section_A_HIV_Numerator_Tab_1!P14-Section_A_HIV_Numerator_Tab_1!T14-Section_A_HIV_Numerator_Tab_1!X14</f>
        <v>0</v>
      </c>
      <c r="I14" s="114">
        <f>Section_A_HIV_Numerator_Tab_1!M14-Section_A_HIV_Numerator_Tab_1!Q14-Section_A_HIV_Numerator_Tab_1!U14-Section_A_HIV_Numerator_Tab_1!Y14</f>
        <v>0</v>
      </c>
      <c r="J14" s="115"/>
      <c r="K14" s="169" t="str">
        <f>IFERROR(G14/Section_A_HIV_Numerator_Tab_1!K14, "")</f>
        <v/>
      </c>
      <c r="L14" s="169" t="str">
        <f>IFERROR(H14/Section_A_HIV_Numerator_Tab_1!L14, "")</f>
        <v/>
      </c>
      <c r="M14" s="169" t="str">
        <f>IFERROR(I14/Section_A_HIV_Numerator_Tab_1!M14, "")</f>
        <v/>
      </c>
      <c r="N14" s="115"/>
      <c r="O14" s="114">
        <f>(Section_A_HIV_Denominator_Tab_2!J24*0.5)-(Section_A_HIV_Numerator_Tab_1!O14+Section_A_HIV_Numerator_Tab_1!S14+Section_A_HIV_Numerator_Tab_1!W14)</f>
        <v>0</v>
      </c>
      <c r="P14" s="114">
        <f>(Section_A_HIV_Denominator_Tab_2!K24*0.5)-(Section_A_HIV_Numerator_Tab_1!P14+Section_A_HIV_Numerator_Tab_1!T14+Section_A_HIV_Numerator_Tab_1!X14)</f>
        <v>0</v>
      </c>
      <c r="Q14" s="114">
        <f>(Section_A_HIV_Denominator_Tab_2!L24*0.5)-(Section_A_HIV_Numerator_Tab_1!Q14+Section_A_HIV_Numerator_Tab_1!U14+Section_A_HIV_Numerator_Tab_1!Y14)</f>
        <v>0</v>
      </c>
      <c r="R14" s="115"/>
      <c r="S14" s="169" t="str">
        <f>IFERROR(O14/(Section_A_HIV_Denominator_Tab_2!J24*0.5), "")</f>
        <v/>
      </c>
      <c r="T14" s="169" t="str">
        <f>IFERROR(P14/(Section_A_HIV_Denominator_Tab_2!K24*0.5), "")</f>
        <v/>
      </c>
      <c r="U14" s="173" t="str">
        <f>IFERROR(Q14/(Section_A_HIV_Denominator_Tab_2!L24*0.5), "")</f>
        <v/>
      </c>
    </row>
    <row r="15" spans="1:21" s="52" customFormat="1" ht="34.15" customHeight="1" thickBot="1" x14ac:dyDescent="0.25">
      <c r="A15" s="328"/>
      <c r="B15" s="288"/>
      <c r="C15" s="80"/>
      <c r="D15" s="24" t="str">
        <f>Translations!$D336</f>
        <v>Male condoms for trans and gender-diverse people</v>
      </c>
      <c r="E15" s="194" t="str">
        <f>IF(Section_A_HIV_Numerator_Tab_1!$B$10 = Translations!$D$47, Translations!$D$47, Section_A_HIV_Numerator_Tab_1!E15)</f>
        <v>Please select</v>
      </c>
      <c r="F15" s="178"/>
      <c r="G15" s="117">
        <f>Section_A_HIV_Numerator_Tab_1!K15-Section_A_HIV_Numerator_Tab_1!O15-Section_A_HIV_Numerator_Tab_1!S15-Section_A_HIV_Numerator_Tab_1!W15</f>
        <v>0</v>
      </c>
      <c r="H15" s="117">
        <f>Section_A_HIV_Numerator_Tab_1!L15-Section_A_HIV_Numerator_Tab_1!P15-Section_A_HIV_Numerator_Tab_1!T15-Section_A_HIV_Numerator_Tab_1!X15</f>
        <v>0</v>
      </c>
      <c r="I15" s="117">
        <f>Section_A_HIV_Numerator_Tab_1!M15-Section_A_HIV_Numerator_Tab_1!Q15-Section_A_HIV_Numerator_Tab_1!U15-Section_A_HIV_Numerator_Tab_1!Y15</f>
        <v>0</v>
      </c>
      <c r="J15" s="179"/>
      <c r="K15" s="170" t="str">
        <f>IFERROR(G15/Section_A_HIV_Numerator_Tab_1!K15, "")</f>
        <v/>
      </c>
      <c r="L15" s="170" t="str">
        <f>IFERROR(H15/Section_A_HIV_Numerator_Tab_1!L15, "")</f>
        <v/>
      </c>
      <c r="M15" s="170" t="str">
        <f>IFERROR(I15/Section_A_HIV_Numerator_Tab_1!M15, "")</f>
        <v/>
      </c>
      <c r="N15" s="179"/>
      <c r="O15" s="117">
        <f>(Section_A_HIV_Denominator_Tab_2!J22)-Section_A_HIV_Numerator_Tab_1!AA15</f>
        <v>0</v>
      </c>
      <c r="P15" s="117">
        <f>(Section_A_HIV_Denominator_Tab_2!K22)-Section_A_HIV_Numerator_Tab_1!AB15</f>
        <v>0</v>
      </c>
      <c r="Q15" s="117">
        <f>(Section_A_HIV_Denominator_Tab_2!L22)-Section_A_HIV_Numerator_Tab_1!AC15</f>
        <v>0</v>
      </c>
      <c r="R15" s="179"/>
      <c r="S15" s="170" t="str">
        <f>IFERROR(O15/Section_A_HIV_Denominator_Tab_2!J22, "")</f>
        <v/>
      </c>
      <c r="T15" s="170" t="str">
        <f>IFERROR(P15/Section_A_HIV_Denominator_Tab_2!K22, "")</f>
        <v/>
      </c>
      <c r="U15" s="174" t="str">
        <f>IFERROR(Q15/Section_A_HIV_Denominator_Tab_2!L22, "")</f>
        <v/>
      </c>
    </row>
    <row r="16" spans="1:21" s="52" customFormat="1" ht="34.15" customHeight="1" x14ac:dyDescent="0.2">
      <c r="A16" s="328"/>
      <c r="B16" s="336" t="str">
        <f>Translations!$D317</f>
        <v>Sex workers</v>
      </c>
      <c r="C16" s="78" t="s">
        <v>83</v>
      </c>
      <c r="D16" s="48" t="str">
        <f>Translations!$D337</f>
        <v>Number of sex workers who have received a defined package of HIV prevention services</v>
      </c>
      <c r="E16" s="193" t="str">
        <f>IF(Section_A_HIV_Numerator_Tab_1!$B$10 = Translations!$D$47, Translations!$D$47, Section_A_HIV_Numerator_Tab_1!E16)</f>
        <v>Please select</v>
      </c>
      <c r="F16" s="113"/>
      <c r="G16" s="112">
        <f>Section_A_HIV_Numerator_Tab_1!K16-Section_A_HIV_Numerator_Tab_1!O16-Section_A_HIV_Numerator_Tab_1!S16-Section_A_HIV_Numerator_Tab_1!W16</f>
        <v>0</v>
      </c>
      <c r="H16" s="112">
        <f>Section_A_HIV_Numerator_Tab_1!L16-Section_A_HIV_Numerator_Tab_1!P16-Section_A_HIV_Numerator_Tab_1!T16-Section_A_HIV_Numerator_Tab_1!X16</f>
        <v>0</v>
      </c>
      <c r="I16" s="112">
        <f>Section_A_HIV_Numerator_Tab_1!M16-Section_A_HIV_Numerator_Tab_1!Q16-Section_A_HIV_Numerator_Tab_1!U16-Section_A_HIV_Numerator_Tab_1!Y16</f>
        <v>0</v>
      </c>
      <c r="J16" s="115"/>
      <c r="K16" s="168" t="str">
        <f>IFERROR(G16/Section_A_HIV_Numerator_Tab_1!K16, "")</f>
        <v/>
      </c>
      <c r="L16" s="168" t="str">
        <f>IFERROR(H16/Section_A_HIV_Numerator_Tab_1!L16, "")</f>
        <v/>
      </c>
      <c r="M16" s="168" t="str">
        <f>IFERROR(I16/Section_A_HIV_Numerator_Tab_1!M16, "")</f>
        <v/>
      </c>
      <c r="N16" s="115"/>
      <c r="O16" s="112">
        <f>(Section_A_HIV_Denominator_Tab_2!J29*0.95)-(Section_A_HIV_Numerator_Tab_1!O16+Section_A_HIV_Numerator_Tab_1!S16+Section_A_HIV_Numerator_Tab_1!W16)</f>
        <v>0</v>
      </c>
      <c r="P16" s="112">
        <f>(Section_A_HIV_Denominator_Tab_2!K29*0.95)-(Section_A_HIV_Numerator_Tab_1!P16+Section_A_HIV_Numerator_Tab_1!T16+Section_A_HIV_Numerator_Tab_1!X16)</f>
        <v>0</v>
      </c>
      <c r="Q16" s="112">
        <f>(Section_A_HIV_Denominator_Tab_2!L29*0.95)-(Section_A_HIV_Numerator_Tab_1!Q16+Section_A_HIV_Numerator_Tab_1!U16+Section_A_HIV_Numerator_Tab_1!Y16)</f>
        <v>0</v>
      </c>
      <c r="R16" s="115"/>
      <c r="S16" s="168" t="str">
        <f>IFERROR(O16/(Section_A_HIV_Denominator_Tab_2!J29*0.95), "")</f>
        <v/>
      </c>
      <c r="T16" s="168" t="str">
        <f>IFERROR(P16/(Section_A_HIV_Denominator_Tab_2!K29*0.95), "")</f>
        <v/>
      </c>
      <c r="U16" s="172" t="str">
        <f>IFERROR(Q16/(Section_A_HIV_Denominator_Tab_2!L29*0.95), "")</f>
        <v/>
      </c>
    </row>
    <row r="17" spans="1:21" s="52" customFormat="1" ht="34.15" customHeight="1" x14ac:dyDescent="0.2">
      <c r="A17" s="328"/>
      <c r="B17" s="285"/>
      <c r="C17" s="79" t="s">
        <v>85</v>
      </c>
      <c r="D17" s="46" t="str">
        <f>Translations!$D338</f>
        <v>Number of SW who received any PrEP product at least once during the reporting period</v>
      </c>
      <c r="E17" s="129" t="str">
        <f>IF(Section_A_HIV_Numerator_Tab_1!$B$10 = Translations!$D$47, Translations!$D$47, Section_A_HIV_Numerator_Tab_1!E17)</f>
        <v>Please select</v>
      </c>
      <c r="F17" s="113"/>
      <c r="G17" s="114">
        <f>Section_A_HIV_Numerator_Tab_1!K17-Section_A_HIV_Numerator_Tab_1!O17-Section_A_HIV_Numerator_Tab_1!S17-Section_A_HIV_Numerator_Tab_1!W17</f>
        <v>0</v>
      </c>
      <c r="H17" s="114">
        <f>Section_A_HIV_Numerator_Tab_1!L17-Section_A_HIV_Numerator_Tab_1!P17-Section_A_HIV_Numerator_Tab_1!T17-Section_A_HIV_Numerator_Tab_1!X17</f>
        <v>0</v>
      </c>
      <c r="I17" s="114">
        <f>Section_A_HIV_Numerator_Tab_1!M17-Section_A_HIV_Numerator_Tab_1!Q17-Section_A_HIV_Numerator_Tab_1!U17-Section_A_HIV_Numerator_Tab_1!Y17</f>
        <v>0</v>
      </c>
      <c r="J17" s="115"/>
      <c r="K17" s="169" t="str">
        <f>IFERROR(G17/Section_A_HIV_Numerator_Tab_1!K17, "")</f>
        <v/>
      </c>
      <c r="L17" s="169" t="str">
        <f>IFERROR(H17/Section_A_HIV_Numerator_Tab_1!L17, "")</f>
        <v/>
      </c>
      <c r="M17" s="169" t="str">
        <f>IFERROR(I17/Section_A_HIV_Numerator_Tab_1!M17, "")</f>
        <v/>
      </c>
      <c r="N17" s="115"/>
      <c r="O17" s="114">
        <f>(Section_A_HIV_Denominator_Tab_2!J32*0.5)-(Section_A_HIV_Numerator_Tab_1!O17+Section_A_HIV_Numerator_Tab_1!S17+Section_A_HIV_Numerator_Tab_1!W17)</f>
        <v>0</v>
      </c>
      <c r="P17" s="114">
        <f>(Section_A_HIV_Denominator_Tab_2!K32*0.5)-(Section_A_HIV_Numerator_Tab_1!P17+Section_A_HIV_Numerator_Tab_1!T17+Section_A_HIV_Numerator_Tab_1!X17)</f>
        <v>0</v>
      </c>
      <c r="Q17" s="114">
        <f>(Section_A_HIV_Denominator_Tab_2!L32*0.5)-(Section_A_HIV_Numerator_Tab_1!Q17+Section_A_HIV_Numerator_Tab_1!U17+Section_A_HIV_Numerator_Tab_1!Y17)</f>
        <v>0</v>
      </c>
      <c r="R17" s="115"/>
      <c r="S17" s="169" t="str">
        <f>IFERROR(O17/(Section_A_HIV_Denominator_Tab_2!J32*0.5), "")</f>
        <v/>
      </c>
      <c r="T17" s="169" t="str">
        <f>IFERROR(P17/(Section_A_HIV_Denominator_Tab_2!K32*0.5), "")</f>
        <v/>
      </c>
      <c r="U17" s="173" t="str">
        <f>IFERROR(Q17/(Section_A_HIV_Denominator_Tab_2!L32*0.5), "")</f>
        <v/>
      </c>
    </row>
    <row r="18" spans="1:21" s="52" customFormat="1" ht="34.15" customHeight="1" thickBot="1" x14ac:dyDescent="0.25">
      <c r="A18" s="328"/>
      <c r="B18" s="288"/>
      <c r="C18" s="80"/>
      <c r="D18" s="24" t="str">
        <f>Translations!$D339</f>
        <v>Male condoms for SW</v>
      </c>
      <c r="E18" s="194" t="str">
        <f>IF(Section_A_HIV_Numerator_Tab_1!$B$10 = Translations!$D$47, Translations!$D$47, Section_A_HIV_Numerator_Tab_1!E18)</f>
        <v>Please select</v>
      </c>
      <c r="F18" s="178"/>
      <c r="G18" s="117">
        <f>Section_A_HIV_Numerator_Tab_1!K18-Section_A_HIV_Numerator_Tab_1!O18-Section_A_HIV_Numerator_Tab_1!S18-Section_A_HIV_Numerator_Tab_1!W18</f>
        <v>0</v>
      </c>
      <c r="H18" s="117">
        <f>Section_A_HIV_Numerator_Tab_1!L18-Section_A_HIV_Numerator_Tab_1!P18-Section_A_HIV_Numerator_Tab_1!T18-Section_A_HIV_Numerator_Tab_1!X18</f>
        <v>0</v>
      </c>
      <c r="I18" s="117">
        <f>Section_A_HIV_Numerator_Tab_1!M18-Section_A_HIV_Numerator_Tab_1!Q18-Section_A_HIV_Numerator_Tab_1!U18-Section_A_HIV_Numerator_Tab_1!Y18</f>
        <v>0</v>
      </c>
      <c r="J18" s="179"/>
      <c r="K18" s="170" t="str">
        <f>IFERROR(G18/Section_A_HIV_Numerator_Tab_1!K18, "")</f>
        <v/>
      </c>
      <c r="L18" s="170" t="str">
        <f>IFERROR(H18/Section_A_HIV_Numerator_Tab_1!L18, "")</f>
        <v/>
      </c>
      <c r="M18" s="170" t="str">
        <f>IFERROR(I18/Section_A_HIV_Numerator_Tab_1!M18, "")</f>
        <v/>
      </c>
      <c r="N18" s="179"/>
      <c r="O18" s="117">
        <f>Section_A_HIV_Denominator_Tab_2!J30-(Section_A_HIV_Numerator_Tab_1!O18+Section_A_HIV_Numerator_Tab_1!S18+Section_A_HIV_Numerator_Tab_1!W18)</f>
        <v>0</v>
      </c>
      <c r="P18" s="117">
        <f>Section_A_HIV_Denominator_Tab_2!K30-(Section_A_HIV_Numerator_Tab_1!P18+Section_A_HIV_Numerator_Tab_1!T18+Section_A_HIV_Numerator_Tab_1!X18)</f>
        <v>0</v>
      </c>
      <c r="Q18" s="117">
        <f>Section_A_HIV_Denominator_Tab_2!L30-(Section_A_HIV_Numerator_Tab_1!Q18+Section_A_HIV_Numerator_Tab_1!U18+Section_A_HIV_Numerator_Tab_1!Y18)</f>
        <v>0</v>
      </c>
      <c r="R18" s="179"/>
      <c r="S18" s="170" t="str">
        <f>IFERROR(O18/Section_A_HIV_Denominator_Tab_2!J30, "")</f>
        <v/>
      </c>
      <c r="T18" s="170" t="str">
        <f>IFERROR(P18/Section_A_HIV_Denominator_Tab_2!K30, "")</f>
        <v/>
      </c>
      <c r="U18" s="174" t="str">
        <f>IFERROR(Q18/Section_A_HIV_Denominator_Tab_2!L30, "")</f>
        <v/>
      </c>
    </row>
    <row r="19" spans="1:21" s="52" customFormat="1" ht="34.15" customHeight="1" x14ac:dyDescent="0.2">
      <c r="A19" s="328"/>
      <c r="B19" s="336" t="str">
        <f>Translations!$D318</f>
        <v>People who inject drugs</v>
      </c>
      <c r="C19" s="78" t="s">
        <v>89</v>
      </c>
      <c r="D19" s="48" t="str">
        <f>Translations!$D340</f>
        <v>Number of people who inject drugs who have received a defined package of HIV prevention services</v>
      </c>
      <c r="E19" s="193" t="str">
        <f>IF(Section_A_HIV_Numerator_Tab_1!$B$10 = Translations!$D$47, Translations!$D$47, Section_A_HIV_Numerator_Tab_1!E19)</f>
        <v>Please select</v>
      </c>
      <c r="F19" s="113"/>
      <c r="G19" s="112">
        <f>Section_A_HIV_Numerator_Tab_1!K19-Section_A_HIV_Numerator_Tab_1!O19-Section_A_HIV_Numerator_Tab_1!S19-Section_A_HIV_Numerator_Tab_1!W19</f>
        <v>0</v>
      </c>
      <c r="H19" s="112">
        <f>Section_A_HIV_Numerator_Tab_1!L19-Section_A_HIV_Numerator_Tab_1!P19-Section_A_HIV_Numerator_Tab_1!T19-Section_A_HIV_Numerator_Tab_1!X19</f>
        <v>0</v>
      </c>
      <c r="I19" s="112">
        <f>Section_A_HIV_Numerator_Tab_1!M19-Section_A_HIV_Numerator_Tab_1!Q19-Section_A_HIV_Numerator_Tab_1!U19-Section_A_HIV_Numerator_Tab_1!Y19</f>
        <v>0</v>
      </c>
      <c r="J19" s="115"/>
      <c r="K19" s="168" t="str">
        <f>IFERROR(G19/Section_A_HIV_Numerator_Tab_1!K19, "")</f>
        <v/>
      </c>
      <c r="L19" s="168" t="str">
        <f>IFERROR(H19/Section_A_HIV_Numerator_Tab_1!L19, "")</f>
        <v/>
      </c>
      <c r="M19" s="168" t="str">
        <f>IFERROR(I19/Section_A_HIV_Numerator_Tab_1!M19, "")</f>
        <v/>
      </c>
      <c r="N19" s="115"/>
      <c r="O19" s="112">
        <f>(Section_A_HIV_Denominator_Tab_2!J37*0.95)-(Section_A_HIV_Numerator_Tab_1!O19+Section_A_HIV_Numerator_Tab_1!S19+Section_A_HIV_Numerator_Tab_1!W19)</f>
        <v>0</v>
      </c>
      <c r="P19" s="112">
        <f>(Section_A_HIV_Denominator_Tab_2!K37*0.95)-(Section_A_HIV_Numerator_Tab_1!P19+Section_A_HIV_Numerator_Tab_1!T19+Section_A_HIV_Numerator_Tab_1!X19)</f>
        <v>0</v>
      </c>
      <c r="Q19" s="112">
        <f>(Section_A_HIV_Denominator_Tab_2!L37*0.95)-(Section_A_HIV_Numerator_Tab_1!Q19+Section_A_HIV_Numerator_Tab_1!U19+Section_A_HIV_Numerator_Tab_1!Y19)</f>
        <v>0</v>
      </c>
      <c r="R19" s="115"/>
      <c r="S19" s="168" t="str">
        <f>IFERROR(O19/(Section_A_HIV_Denominator_Tab_2!J37*0.95), "")</f>
        <v/>
      </c>
      <c r="T19" s="168" t="str">
        <f>IFERROR(P19/(Section_A_HIV_Denominator_Tab_2!K37*0.95), "")</f>
        <v/>
      </c>
      <c r="U19" s="172" t="str">
        <f>IFERROR(Q19/(Section_A_HIV_Denominator_Tab_2!L37*0.95), "")</f>
        <v/>
      </c>
    </row>
    <row r="20" spans="1:21" s="52" customFormat="1" ht="34.15" customHeight="1" x14ac:dyDescent="0.2">
      <c r="A20" s="328"/>
      <c r="B20" s="285"/>
      <c r="C20" s="79" t="s">
        <v>91</v>
      </c>
      <c r="D20" s="46" t="str">
        <f>Translations!$D341</f>
        <v>Number of PWID who received any PrEP product at least once during the reporting period</v>
      </c>
      <c r="E20" s="129" t="str">
        <f>IF(Section_A_HIV_Numerator_Tab_1!$B$10 = Translations!$D$47, Translations!$D$47, Section_A_HIV_Numerator_Tab_1!E20)</f>
        <v>Please select</v>
      </c>
      <c r="F20" s="113"/>
      <c r="G20" s="114">
        <f>Section_A_HIV_Numerator_Tab_1!K20-Section_A_HIV_Numerator_Tab_1!O20-Section_A_HIV_Numerator_Tab_1!S20-Section_A_HIV_Numerator_Tab_1!W20</f>
        <v>0</v>
      </c>
      <c r="H20" s="114">
        <f>Section_A_HIV_Numerator_Tab_1!L20-Section_A_HIV_Numerator_Tab_1!P20-Section_A_HIV_Numerator_Tab_1!T20-Section_A_HIV_Numerator_Tab_1!X20</f>
        <v>0</v>
      </c>
      <c r="I20" s="114">
        <f>Section_A_HIV_Numerator_Tab_1!M20-Section_A_HIV_Numerator_Tab_1!Q20-Section_A_HIV_Numerator_Tab_1!U20-Section_A_HIV_Numerator_Tab_1!Y20</f>
        <v>0</v>
      </c>
      <c r="J20" s="115"/>
      <c r="K20" s="169" t="str">
        <f>IFERROR(G20/Section_A_HIV_Numerator_Tab_1!K20, "")</f>
        <v/>
      </c>
      <c r="L20" s="169" t="str">
        <f>IFERROR(H20/Section_A_HIV_Numerator_Tab_1!L20, "")</f>
        <v/>
      </c>
      <c r="M20" s="169" t="str">
        <f>IFERROR(I20/Section_A_HIV_Numerator_Tab_1!M20, "")</f>
        <v/>
      </c>
      <c r="N20" s="115"/>
      <c r="O20" s="114">
        <f>(Section_A_HIV_Denominator_Tab_2!J40*0.5)-(Section_A_HIV_Numerator_Tab_1!O20+Section_A_HIV_Numerator_Tab_1!S20+Section_A_HIV_Numerator_Tab_1!W20)</f>
        <v>0</v>
      </c>
      <c r="P20" s="114">
        <f>(Section_A_HIV_Denominator_Tab_2!K40*0.5)-(Section_A_HIV_Numerator_Tab_1!P20+Section_A_HIV_Numerator_Tab_1!T20+Section_A_HIV_Numerator_Tab_1!X20)</f>
        <v>0</v>
      </c>
      <c r="Q20" s="114">
        <f>(Section_A_HIV_Denominator_Tab_2!L40*0.5)-(Section_A_HIV_Numerator_Tab_1!Q20+Section_A_HIV_Numerator_Tab_1!U20+Section_A_HIV_Numerator_Tab_1!Y20)</f>
        <v>0</v>
      </c>
      <c r="R20" s="115"/>
      <c r="S20" s="169" t="str">
        <f>IFERROR(O20/(Section_A_HIV_Denominator_Tab_2!J40*0.5), "")</f>
        <v/>
      </c>
      <c r="T20" s="169" t="str">
        <f>IFERROR(P20/(Section_A_HIV_Denominator_Tab_2!K40*0.5), "")</f>
        <v/>
      </c>
      <c r="U20" s="173" t="str">
        <f>IFERROR(Q20/(Section_A_HIV_Denominator_Tab_2!L40*0.5), "")</f>
        <v/>
      </c>
    </row>
    <row r="21" spans="1:21" s="52" customFormat="1" ht="34.15" customHeight="1" thickBot="1" x14ac:dyDescent="0.25">
      <c r="A21" s="328"/>
      <c r="B21" s="288"/>
      <c r="C21" s="80"/>
      <c r="D21" s="24" t="str">
        <f>Translations!$D342</f>
        <v>Male condoms for PWID</v>
      </c>
      <c r="E21" s="194" t="str">
        <f>IF(Section_A_HIV_Numerator_Tab_1!$B$10 = Translations!$D$47, Translations!$D$47, Section_A_HIV_Numerator_Tab_1!E21)</f>
        <v>Please select</v>
      </c>
      <c r="F21" s="178"/>
      <c r="G21" s="117">
        <f>Section_A_HIV_Numerator_Tab_1!K21-Section_A_HIV_Numerator_Tab_1!O21-Section_A_HIV_Numerator_Tab_1!S21-Section_A_HIV_Numerator_Tab_1!W21</f>
        <v>0</v>
      </c>
      <c r="H21" s="117">
        <f>Section_A_HIV_Numerator_Tab_1!L21-Section_A_HIV_Numerator_Tab_1!P21-Section_A_HIV_Numerator_Tab_1!T21-Section_A_HIV_Numerator_Tab_1!X21</f>
        <v>0</v>
      </c>
      <c r="I21" s="117">
        <f>Section_A_HIV_Numerator_Tab_1!M21-Section_A_HIV_Numerator_Tab_1!Q21-Section_A_HIV_Numerator_Tab_1!U21-Section_A_HIV_Numerator_Tab_1!Y21</f>
        <v>0</v>
      </c>
      <c r="J21" s="179"/>
      <c r="K21" s="170" t="str">
        <f>IFERROR(G21/Section_A_HIV_Numerator_Tab_1!K21, "")</f>
        <v/>
      </c>
      <c r="L21" s="170" t="str">
        <f>IFERROR(H21/Section_A_HIV_Numerator_Tab_1!L21, "")</f>
        <v/>
      </c>
      <c r="M21" s="170" t="str">
        <f>IFERROR(I21/Section_A_HIV_Numerator_Tab_1!M21, "")</f>
        <v/>
      </c>
      <c r="N21" s="179"/>
      <c r="O21" s="117">
        <f>Section_A_HIV_Denominator_Tab_2!J38-(Section_A_HIV_Numerator_Tab_1!O21+Section_A_HIV_Numerator_Tab_1!S21+Section_A_HIV_Numerator_Tab_1!W21)</f>
        <v>0</v>
      </c>
      <c r="P21" s="117">
        <f>Section_A_HIV_Denominator_Tab_2!K38-(Section_A_HIV_Numerator_Tab_1!P21+Section_A_HIV_Numerator_Tab_1!T21+Section_A_HIV_Numerator_Tab_1!X21)</f>
        <v>0</v>
      </c>
      <c r="Q21" s="117">
        <f>Section_A_HIV_Denominator_Tab_2!L38-(Section_A_HIV_Numerator_Tab_1!Q21+Section_A_HIV_Numerator_Tab_1!U21+Section_A_HIV_Numerator_Tab_1!Y21)</f>
        <v>0</v>
      </c>
      <c r="R21" s="179"/>
      <c r="S21" s="170" t="str">
        <f>IFERROR(O21/Section_A_HIV_Denominator_Tab_2!J38, "")</f>
        <v/>
      </c>
      <c r="T21" s="170" t="str">
        <f>IFERROR(P21/Section_A_HIV_Denominator_Tab_2!K38, "")</f>
        <v/>
      </c>
      <c r="U21" s="174" t="str">
        <f>IFERROR(Q21/Section_A_HIV_Denominator_Tab_2!L38, "")</f>
        <v/>
      </c>
    </row>
    <row r="22" spans="1:21" s="52" customFormat="1" ht="34.15" customHeight="1" x14ac:dyDescent="0.2">
      <c r="A22" s="328"/>
      <c r="B22" s="336" t="str">
        <f>Translations!$D319</f>
        <v>People in prisons</v>
      </c>
      <c r="C22" s="78" t="s">
        <v>95</v>
      </c>
      <c r="D22" s="48" t="str">
        <f>Translations!$D343</f>
        <v>Number of people in prisons who have received a defined package of HIV prevention services</v>
      </c>
      <c r="E22" s="193" t="str">
        <f>IF(Section_A_HIV_Numerator_Tab_1!$B$10 = Translations!$D$47, Translations!$D$47, Section_A_HIV_Numerator_Tab_1!E22)</f>
        <v>Please select</v>
      </c>
      <c r="F22" s="113"/>
      <c r="G22" s="112">
        <f>Section_A_HIV_Numerator_Tab_1!K22-Section_A_HIV_Numerator_Tab_1!O22-Section_A_HIV_Numerator_Tab_1!S22-Section_A_HIV_Numerator_Tab_1!W22</f>
        <v>0</v>
      </c>
      <c r="H22" s="112">
        <f>Section_A_HIV_Numerator_Tab_1!L22-Section_A_HIV_Numerator_Tab_1!P22-Section_A_HIV_Numerator_Tab_1!T22-Section_A_HIV_Numerator_Tab_1!X22</f>
        <v>0</v>
      </c>
      <c r="I22" s="112">
        <f>Section_A_HIV_Numerator_Tab_1!M22-Section_A_HIV_Numerator_Tab_1!Q22-Section_A_HIV_Numerator_Tab_1!U22-Section_A_HIV_Numerator_Tab_1!Y22</f>
        <v>0</v>
      </c>
      <c r="J22" s="115"/>
      <c r="K22" s="168" t="str">
        <f>IFERROR(G22/Section_A_HIV_Numerator_Tab_1!K22, "")</f>
        <v/>
      </c>
      <c r="L22" s="168" t="str">
        <f>IFERROR(H22/Section_A_HIV_Numerator_Tab_1!L22, "")</f>
        <v/>
      </c>
      <c r="M22" s="168" t="str">
        <f>IFERROR(I22/Section_A_HIV_Numerator_Tab_1!M22, "")</f>
        <v/>
      </c>
      <c r="N22" s="115"/>
      <c r="O22" s="112">
        <f>(Section_A_HIV_Denominator_Tab_2!J45*0.95)-(Section_A_HIV_Numerator_Tab_1!O22+Section_A_HIV_Numerator_Tab_1!S22+Section_A_HIV_Numerator_Tab_1!W22)</f>
        <v>0</v>
      </c>
      <c r="P22" s="112">
        <f>(Section_A_HIV_Denominator_Tab_2!K45*0.95)-(Section_A_HIV_Numerator_Tab_1!P22+Section_A_HIV_Numerator_Tab_1!T22+Section_A_HIV_Numerator_Tab_1!X22)</f>
        <v>0</v>
      </c>
      <c r="Q22" s="112">
        <f>(Section_A_HIV_Denominator_Tab_2!L45*0.95)-(Section_A_HIV_Numerator_Tab_1!Q22+Section_A_HIV_Numerator_Tab_1!U22+Section_A_HIV_Numerator_Tab_1!Y22)</f>
        <v>0</v>
      </c>
      <c r="R22" s="115"/>
      <c r="S22" s="168" t="str">
        <f>IFERROR(O22/(Section_A_HIV_Denominator_Tab_2!J45*0.95), "")</f>
        <v/>
      </c>
      <c r="T22" s="168" t="str">
        <f>IFERROR(P22/(Section_A_HIV_Denominator_Tab_2!K45*0.95), "")</f>
        <v/>
      </c>
      <c r="U22" s="172" t="str">
        <f>IFERROR(Q22/(Section_A_HIV_Denominator_Tab_2!L45*0.95), "")</f>
        <v/>
      </c>
    </row>
    <row r="23" spans="1:21" s="52" customFormat="1" ht="34.15" customHeight="1" thickBot="1" x14ac:dyDescent="0.25">
      <c r="A23" s="328"/>
      <c r="B23" s="288"/>
      <c r="C23" s="80"/>
      <c r="D23" s="24" t="str">
        <f>Translations!$D344</f>
        <v>Male condoms for PIP</v>
      </c>
      <c r="E23" s="129" t="str">
        <f>IF(Section_A_HIV_Numerator_Tab_1!$B$10 = Translations!$D$47, Translations!$D$47, Section_A_HIV_Numerator_Tab_1!E23)</f>
        <v>Please select</v>
      </c>
      <c r="F23" s="178"/>
      <c r="G23" s="117">
        <f>Section_A_HIV_Numerator_Tab_1!K23-Section_A_HIV_Numerator_Tab_1!O23-Section_A_HIV_Numerator_Tab_1!S23-Section_A_HIV_Numerator_Tab_1!W23</f>
        <v>0</v>
      </c>
      <c r="H23" s="117">
        <f>Section_A_HIV_Numerator_Tab_1!L23-Section_A_HIV_Numerator_Tab_1!P23-Section_A_HIV_Numerator_Tab_1!T23-Section_A_HIV_Numerator_Tab_1!X23</f>
        <v>0</v>
      </c>
      <c r="I23" s="117">
        <f>Section_A_HIV_Numerator_Tab_1!M23-Section_A_HIV_Numerator_Tab_1!Q23-Section_A_HIV_Numerator_Tab_1!U23-Section_A_HIV_Numerator_Tab_1!Y23</f>
        <v>0</v>
      </c>
      <c r="J23" s="179"/>
      <c r="K23" s="170" t="str">
        <f>IFERROR(G23/Section_A_HIV_Numerator_Tab_1!K23, "")</f>
        <v/>
      </c>
      <c r="L23" s="170" t="str">
        <f>IFERROR(H23/Section_A_HIV_Numerator_Tab_1!L23, "")</f>
        <v/>
      </c>
      <c r="M23" s="170" t="str">
        <f>IFERROR(I23/Section_A_HIV_Numerator_Tab_1!M23, "")</f>
        <v/>
      </c>
      <c r="N23" s="179"/>
      <c r="O23" s="117">
        <f>Section_A_HIV_Denominator_Tab_2!J46-(Section_A_HIV_Numerator_Tab_1!O23+Section_A_HIV_Numerator_Tab_1!S23+Section_A_HIV_Numerator_Tab_1!W23)</f>
        <v>0</v>
      </c>
      <c r="P23" s="117">
        <f>Section_A_HIV_Denominator_Tab_2!K46-(Section_A_HIV_Numerator_Tab_1!P23+Section_A_HIV_Numerator_Tab_1!T23+Section_A_HIV_Numerator_Tab_1!X23)</f>
        <v>0</v>
      </c>
      <c r="Q23" s="117">
        <f>Section_A_HIV_Denominator_Tab_2!L46-(Section_A_HIV_Numerator_Tab_1!Q23+Section_A_HIV_Numerator_Tab_1!U23+Section_A_HIV_Numerator_Tab_1!Y23)</f>
        <v>0</v>
      </c>
      <c r="R23" s="179"/>
      <c r="S23" s="170" t="str">
        <f>IFERROR(O23/Section_A_HIV_Denominator_Tab_2!J46, "")</f>
        <v/>
      </c>
      <c r="T23" s="170" t="str">
        <f>IFERROR(P23/Section_A_HIV_Denominator_Tab_2!K46, "")</f>
        <v/>
      </c>
      <c r="U23" s="174" t="str">
        <f>IFERROR(Q23/Section_A_HIV_Denominator_Tab_2!L46, "")</f>
        <v/>
      </c>
    </row>
    <row r="24" spans="1:21" s="52" customFormat="1" ht="34.15" customHeight="1" x14ac:dyDescent="0.2">
      <c r="A24" s="328"/>
      <c r="B24" s="336" t="str">
        <f>Translations!$D320</f>
        <v>Other vulnerable populations</v>
      </c>
      <c r="C24" s="78" t="s">
        <v>99</v>
      </c>
      <c r="D24" s="48" t="str">
        <f>Translations!$D345</f>
        <v>Number of other vulnerable populations who have received a defined package of HIV prevention services</v>
      </c>
      <c r="E24" s="129" t="str">
        <f>IF(Section_A_HIV_Numerator_Tab_1!$B$10 = Translations!$D$47, Translations!$D$47, Section_A_HIV_Numerator_Tab_1!E24)</f>
        <v>Please select</v>
      </c>
      <c r="F24" s="113"/>
      <c r="G24" s="112">
        <f>Section_A_HIV_Numerator_Tab_1!K24-Section_A_HIV_Numerator_Tab_1!O24-Section_A_HIV_Numerator_Tab_1!S24-Section_A_HIV_Numerator_Tab_1!W24</f>
        <v>0</v>
      </c>
      <c r="H24" s="112">
        <f>Section_A_HIV_Numerator_Tab_1!L24-Section_A_HIV_Numerator_Tab_1!P24-Section_A_HIV_Numerator_Tab_1!T24-Section_A_HIV_Numerator_Tab_1!X24</f>
        <v>0</v>
      </c>
      <c r="I24" s="112">
        <f>Section_A_HIV_Numerator_Tab_1!M24-Section_A_HIV_Numerator_Tab_1!Q24-Section_A_HIV_Numerator_Tab_1!U24-Section_A_HIV_Numerator_Tab_1!Y24</f>
        <v>0</v>
      </c>
      <c r="J24" s="115"/>
      <c r="K24" s="168" t="str">
        <f>IFERROR(G24/Section_A_HIV_Numerator_Tab_1!K24, "")</f>
        <v/>
      </c>
      <c r="L24" s="168" t="str">
        <f>IFERROR(H24/Section_A_HIV_Numerator_Tab_1!L24, "")</f>
        <v/>
      </c>
      <c r="M24" s="168" t="str">
        <f>IFERROR(I24/Section_A_HIV_Numerator_Tab_1!M24, "")</f>
        <v/>
      </c>
      <c r="N24" s="115"/>
      <c r="O24" s="112">
        <f>(Section_A_HIV_Denominator_Tab_2!J51*0.95)-(Section_A_HIV_Numerator_Tab_1!O24+Section_A_HIV_Numerator_Tab_1!S24+Section_A_HIV_Numerator_Tab_1!W24)</f>
        <v>0</v>
      </c>
      <c r="P24" s="112">
        <f>(Section_A_HIV_Denominator_Tab_2!K51*0.95)-(Section_A_HIV_Numerator_Tab_1!P24+Section_A_HIV_Numerator_Tab_1!T24+Section_A_HIV_Numerator_Tab_1!X24)</f>
        <v>0</v>
      </c>
      <c r="Q24" s="112">
        <f>(Section_A_HIV_Denominator_Tab_2!L51*0.95)-(Section_A_HIV_Numerator_Tab_1!Q24+Section_A_HIV_Numerator_Tab_1!U24+Section_A_HIV_Numerator_Tab_1!Y24)</f>
        <v>0</v>
      </c>
      <c r="R24" s="115"/>
      <c r="S24" s="168" t="str">
        <f>IFERROR(O24/(Section_A_HIV_Denominator_Tab_2!J51*0.95), "")</f>
        <v/>
      </c>
      <c r="T24" s="168" t="str">
        <f>IFERROR(P24/(Section_A_HIV_Denominator_Tab_2!K51*0.95), "")</f>
        <v/>
      </c>
      <c r="U24" s="172" t="str">
        <f>IFERROR(Q24/(Section_A_HIV_Denominator_Tab_2!L51*0.95), "")</f>
        <v/>
      </c>
    </row>
    <row r="25" spans="1:21" s="52" customFormat="1" ht="34.15" customHeight="1" thickBot="1" x14ac:dyDescent="0.25">
      <c r="A25" s="328"/>
      <c r="B25" s="288"/>
      <c r="C25" s="80"/>
      <c r="D25" s="24" t="str">
        <f>Translations!$D346</f>
        <v>Male condoms for OVP</v>
      </c>
      <c r="E25" s="194" t="str">
        <f>IF(Section_A_HIV_Numerator_Tab_1!$B$10 = Translations!$D$47, Translations!$D$47, Section_A_HIV_Numerator_Tab_1!E25)</f>
        <v>Please select</v>
      </c>
      <c r="F25" s="178"/>
      <c r="G25" s="117">
        <f>Section_A_HIV_Numerator_Tab_1!K25-Section_A_HIV_Numerator_Tab_1!O25-Section_A_HIV_Numerator_Tab_1!S25-Section_A_HIV_Numerator_Tab_1!W25</f>
        <v>0</v>
      </c>
      <c r="H25" s="117">
        <f>Section_A_HIV_Numerator_Tab_1!L25-Section_A_HIV_Numerator_Tab_1!P25-Section_A_HIV_Numerator_Tab_1!T25-Section_A_HIV_Numerator_Tab_1!X25</f>
        <v>0</v>
      </c>
      <c r="I25" s="117">
        <f>Section_A_HIV_Numerator_Tab_1!M25-Section_A_HIV_Numerator_Tab_1!Q25-Section_A_HIV_Numerator_Tab_1!U25-Section_A_HIV_Numerator_Tab_1!Y25</f>
        <v>0</v>
      </c>
      <c r="J25" s="179"/>
      <c r="K25" s="170" t="str">
        <f>IFERROR(G25/Section_A_HIV_Numerator_Tab_1!K25, "")</f>
        <v/>
      </c>
      <c r="L25" s="170" t="str">
        <f>IFERROR(H25/Section_A_HIV_Numerator_Tab_1!L25, "")</f>
        <v/>
      </c>
      <c r="M25" s="170" t="str">
        <f>IFERROR(I25/Section_A_HIV_Numerator_Tab_1!M25, "")</f>
        <v/>
      </c>
      <c r="N25" s="179"/>
      <c r="O25" s="117">
        <f>Section_A_HIV_Denominator_Tab_2!J52-(Section_A_HIV_Numerator_Tab_1!O25+Section_A_HIV_Numerator_Tab_1!S25+Section_A_HIV_Numerator_Tab_1!W25)</f>
        <v>0</v>
      </c>
      <c r="P25" s="117">
        <f>Section_A_HIV_Denominator_Tab_2!K52-(Section_A_HIV_Numerator_Tab_1!P25+Section_A_HIV_Numerator_Tab_1!T25+Section_A_HIV_Numerator_Tab_1!X25)</f>
        <v>0</v>
      </c>
      <c r="Q25" s="117">
        <f>Section_A_HIV_Denominator_Tab_2!L52-(Section_A_HIV_Numerator_Tab_1!Q25+Section_A_HIV_Numerator_Tab_1!U25+Section_A_HIV_Numerator_Tab_1!Y25)</f>
        <v>0</v>
      </c>
      <c r="R25" s="179"/>
      <c r="S25" s="170" t="str">
        <f>IFERROR(O25/Section_A_HIV_Denominator_Tab_2!J52, "")</f>
        <v/>
      </c>
      <c r="T25" s="170" t="str">
        <f>IFERROR(P25/Section_A_HIV_Denominator_Tab_2!K52, "")</f>
        <v/>
      </c>
      <c r="U25" s="174" t="str">
        <f>IFERROR(Q25/Section_A_HIV_Denominator_Tab_2!L52, "")</f>
        <v/>
      </c>
    </row>
    <row r="26" spans="1:21" s="52" customFormat="1" ht="34.15" customHeight="1" x14ac:dyDescent="0.2">
      <c r="A26" s="328"/>
      <c r="B26" s="336" t="str">
        <f>Translations!$D321</f>
        <v>Adolescent girls and young women</v>
      </c>
      <c r="C26" s="78" t="s">
        <v>103</v>
      </c>
      <c r="D26" s="48" t="str">
        <f>Translations!$D347</f>
        <v>Number of high-risk AGYW who have received a defined package of HIV prevention services</v>
      </c>
      <c r="E26" s="193" t="str">
        <f>IF(Section_A_HIV_Numerator_Tab_1!$B$10 = Translations!$D$47, Translations!$D$47, Section_A_HIV_Numerator_Tab_1!E26)</f>
        <v>Please select</v>
      </c>
      <c r="F26" s="113"/>
      <c r="G26" s="112">
        <f>Section_A_HIV_Numerator_Tab_1!K26-Section_A_HIV_Numerator_Tab_1!O26-Section_A_HIV_Numerator_Tab_1!S26-Section_A_HIV_Numerator_Tab_1!W26</f>
        <v>0</v>
      </c>
      <c r="H26" s="112">
        <f>Section_A_HIV_Numerator_Tab_1!L26-Section_A_HIV_Numerator_Tab_1!P26-Section_A_HIV_Numerator_Tab_1!T26-Section_A_HIV_Numerator_Tab_1!X26</f>
        <v>0</v>
      </c>
      <c r="I26" s="112">
        <f>Section_A_HIV_Numerator_Tab_1!M26-Section_A_HIV_Numerator_Tab_1!Q26-Section_A_HIV_Numerator_Tab_1!U26-Section_A_HIV_Numerator_Tab_1!Y26</f>
        <v>0</v>
      </c>
      <c r="J26" s="115"/>
      <c r="K26" s="168" t="str">
        <f>IFERROR(G26/Section_A_HIV_Numerator_Tab_1!K26, "")</f>
        <v/>
      </c>
      <c r="L26" s="168" t="str">
        <f>IFERROR(H26/Section_A_HIV_Numerator_Tab_1!L26, "")</f>
        <v/>
      </c>
      <c r="M26" s="168" t="str">
        <f>IFERROR(I26/Section_A_HIV_Numerator_Tab_1!M26, "")</f>
        <v/>
      </c>
      <c r="N26" s="115"/>
      <c r="O26" s="112">
        <f>(Section_A_HIV_Denominator_Tab_2!J53*0.95)-(Section_A_HIV_Numerator_Tab_1!O26+Section_A_HIV_Numerator_Tab_1!S26+Section_A_HIV_Numerator_Tab_1!W26)</f>
        <v>0</v>
      </c>
      <c r="P26" s="112">
        <f>(Section_A_HIV_Denominator_Tab_2!K53*0.95)-(Section_A_HIV_Numerator_Tab_1!P26+Section_A_HIV_Numerator_Tab_1!T26+Section_A_HIV_Numerator_Tab_1!X26)</f>
        <v>0</v>
      </c>
      <c r="Q26" s="112">
        <f>(Section_A_HIV_Denominator_Tab_2!L53*0.95)-(Section_A_HIV_Numerator_Tab_1!Q26+Section_A_HIV_Numerator_Tab_1!U26+Section_A_HIV_Numerator_Tab_1!Y26)</f>
        <v>0</v>
      </c>
      <c r="R26" s="115"/>
      <c r="S26" s="168" t="str">
        <f>IFERROR(O26/(Section_A_HIV_Denominator_Tab_2!J53*0.95), "")</f>
        <v/>
      </c>
      <c r="T26" s="168" t="str">
        <f>IFERROR(P26/(Section_A_HIV_Denominator_Tab_2!K53*0.95), "")</f>
        <v/>
      </c>
      <c r="U26" s="172" t="str">
        <f>IFERROR(Q26/(Section_A_HIV_Denominator_Tab_2!L53*0.95), "")</f>
        <v/>
      </c>
    </row>
    <row r="27" spans="1:21" s="52" customFormat="1" ht="34.15" customHeight="1" x14ac:dyDescent="0.2">
      <c r="A27" s="328"/>
      <c r="B27" s="285"/>
      <c r="C27" s="79" t="s">
        <v>105</v>
      </c>
      <c r="D27" s="46" t="str">
        <f>Translations!$D348</f>
        <v>Number of high-risk AGYW who received any PrEP product at least once during the reporting period</v>
      </c>
      <c r="E27" s="129" t="str">
        <f>IF(Section_A_HIV_Numerator_Tab_1!$B$10 = Translations!$D$47, Translations!$D$47, Section_A_HIV_Numerator_Tab_1!E27)</f>
        <v>Please select</v>
      </c>
      <c r="F27" s="113"/>
      <c r="G27" s="114">
        <f>Section_A_HIV_Numerator_Tab_1!K27-Section_A_HIV_Numerator_Tab_1!O27-Section_A_HIV_Numerator_Tab_1!S27-Section_A_HIV_Numerator_Tab_1!W27</f>
        <v>0</v>
      </c>
      <c r="H27" s="114">
        <f>Section_A_HIV_Numerator_Tab_1!L27-Section_A_HIV_Numerator_Tab_1!P27-Section_A_HIV_Numerator_Tab_1!T27-Section_A_HIV_Numerator_Tab_1!X27</f>
        <v>0</v>
      </c>
      <c r="I27" s="114">
        <f>Section_A_HIV_Numerator_Tab_1!M27-Section_A_HIV_Numerator_Tab_1!Q27-Section_A_HIV_Numerator_Tab_1!U27-Section_A_HIV_Numerator_Tab_1!Y27</f>
        <v>0</v>
      </c>
      <c r="J27" s="115"/>
      <c r="K27" s="169" t="str">
        <f>IFERROR(G27/Section_A_HIV_Numerator_Tab_1!K27, "")</f>
        <v/>
      </c>
      <c r="L27" s="169" t="str">
        <f>IFERROR(H27/Section_A_HIV_Numerator_Tab_1!L27, "")</f>
        <v/>
      </c>
      <c r="M27" s="169" t="str">
        <f>IFERROR(I27/Section_A_HIV_Numerator_Tab_1!M27, "")</f>
        <v/>
      </c>
      <c r="N27" s="115"/>
      <c r="O27" s="114">
        <f>(Section_A_HIV_Denominator_Tab_2!J57*0.5)-(Section_A_HIV_Numerator_Tab_1!O27+Section_A_HIV_Numerator_Tab_1!S27+Section_A_HIV_Numerator_Tab_1!W27)</f>
        <v>0</v>
      </c>
      <c r="P27" s="114">
        <f>(Section_A_HIV_Denominator_Tab_2!K57*0.5)-(Section_A_HIV_Numerator_Tab_1!P27+Section_A_HIV_Numerator_Tab_1!T27+Section_A_HIV_Numerator_Tab_1!X27)</f>
        <v>0</v>
      </c>
      <c r="Q27" s="114">
        <f>(Section_A_HIV_Denominator_Tab_2!L57*0.5)-(Section_A_HIV_Numerator_Tab_1!Q27+Section_A_HIV_Numerator_Tab_1!U27+Section_A_HIV_Numerator_Tab_1!Y27)</f>
        <v>0</v>
      </c>
      <c r="R27" s="115"/>
      <c r="S27" s="169" t="str">
        <f>IFERROR(O27/(Section_A_HIV_Denominator_Tab_2!J57*0.5), "")</f>
        <v/>
      </c>
      <c r="T27" s="169" t="str">
        <f>IFERROR(P27/(Section_A_HIV_Denominator_Tab_2!K57*0.5), "")</f>
        <v/>
      </c>
      <c r="U27" s="173" t="str">
        <f>IFERROR(Q27/(Section_A_HIV_Denominator_Tab_2!L57*0.5), "")</f>
        <v/>
      </c>
    </row>
    <row r="28" spans="1:21" s="52" customFormat="1" ht="34.15" customHeight="1" thickBot="1" x14ac:dyDescent="0.25">
      <c r="A28" s="328"/>
      <c r="B28" s="288"/>
      <c r="C28" s="80"/>
      <c r="D28" s="24" t="str">
        <f>Translations!$D349</f>
        <v>Male condoms for high-risk AGYW</v>
      </c>
      <c r="E28" s="194" t="str">
        <f>IF(Section_A_HIV_Numerator_Tab_1!$B$10 = Translations!$D$47, Translations!$D$47, Section_A_HIV_Numerator_Tab_1!E28)</f>
        <v>Please select</v>
      </c>
      <c r="F28" s="178"/>
      <c r="G28" s="117">
        <f>Section_A_HIV_Numerator_Tab_1!K28-Section_A_HIV_Numerator_Tab_1!O28-Section_A_HIV_Numerator_Tab_1!S28-Section_A_HIV_Numerator_Tab_1!W28</f>
        <v>0</v>
      </c>
      <c r="H28" s="117">
        <f>Section_A_HIV_Numerator_Tab_1!L28-Section_A_HIV_Numerator_Tab_1!P28-Section_A_HIV_Numerator_Tab_1!T28-Section_A_HIV_Numerator_Tab_1!X28</f>
        <v>0</v>
      </c>
      <c r="I28" s="117">
        <f>Section_A_HIV_Numerator_Tab_1!M28-Section_A_HIV_Numerator_Tab_1!Q28-Section_A_HIV_Numerator_Tab_1!U28-Section_A_HIV_Numerator_Tab_1!Y28</f>
        <v>0</v>
      </c>
      <c r="J28" s="179"/>
      <c r="K28" s="170" t="str">
        <f>IFERROR(G28/Section_A_HIV_Numerator_Tab_1!K28, "")</f>
        <v/>
      </c>
      <c r="L28" s="170" t="str">
        <f>IFERROR(H28/Section_A_HIV_Numerator_Tab_1!L28, "")</f>
        <v/>
      </c>
      <c r="M28" s="170" t="str">
        <f>IFERROR(I28/Section_A_HIV_Numerator_Tab_1!M28, "")</f>
        <v/>
      </c>
      <c r="N28" s="179"/>
      <c r="O28" s="117">
        <f>Section_A_HIV_Denominator_Tab_2!J54-(Section_A_HIV_Numerator_Tab_1!O28+Section_A_HIV_Numerator_Tab_1!S28+Section_A_HIV_Numerator_Tab_1!W28)</f>
        <v>0</v>
      </c>
      <c r="P28" s="117">
        <f>Section_A_HIV_Denominator_Tab_2!K54-(Section_A_HIV_Numerator_Tab_1!P28+Section_A_HIV_Numerator_Tab_1!T28+Section_A_HIV_Numerator_Tab_1!X28)</f>
        <v>0</v>
      </c>
      <c r="Q28" s="117">
        <f>Section_A_HIV_Denominator_Tab_2!L54-(Section_A_HIV_Numerator_Tab_1!Q28+Section_A_HIV_Numerator_Tab_1!U28+Section_A_HIV_Numerator_Tab_1!Y28)</f>
        <v>0</v>
      </c>
      <c r="R28" s="179"/>
      <c r="S28" s="170" t="str">
        <f>IFERROR(O28/Section_A_HIV_Denominator_Tab_2!J54, "")</f>
        <v/>
      </c>
      <c r="T28" s="170" t="str">
        <f>IFERROR(P28/Section_A_HIV_Denominator_Tab_2!K54, "")</f>
        <v/>
      </c>
      <c r="U28" s="174" t="str">
        <f>IFERROR(Q28/Section_A_HIV_Denominator_Tab_2!L54, "")</f>
        <v/>
      </c>
    </row>
    <row r="29" spans="1:21" s="52" customFormat="1" ht="33.75" customHeight="1" thickBot="1" x14ac:dyDescent="0.25">
      <c r="A29" s="329"/>
      <c r="B29" s="100" t="str">
        <f>Translations!$D322</f>
        <v>Key populations (PrEP)</v>
      </c>
      <c r="C29" s="81" t="s">
        <v>109</v>
      </c>
      <c r="D29" s="25" t="str">
        <f>Translations!$D350</f>
        <v>Number of people who received any PrEP product at least once during the reporting period</v>
      </c>
      <c r="E29" s="127" t="str">
        <f>IF(Section_A_HIV_Numerator_Tab_1!$B$10 = Translations!$D$47, Translations!$D$47, Section_A_HIV_Numerator_Tab_1!E29)</f>
        <v>Please select</v>
      </c>
      <c r="F29" s="178"/>
      <c r="G29" s="118">
        <f>Section_A_HIV_Numerator_Tab_1!K29-Section_A_HIV_Numerator_Tab_1!O29-Section_A_HIV_Numerator_Tab_1!S29-Section_A_HIV_Numerator_Tab_1!W29</f>
        <v>0</v>
      </c>
      <c r="H29" s="118">
        <f>Section_A_HIV_Numerator_Tab_1!L29-Section_A_HIV_Numerator_Tab_1!P29-Section_A_HIV_Numerator_Tab_1!T29-Section_A_HIV_Numerator_Tab_1!X29</f>
        <v>0</v>
      </c>
      <c r="I29" s="118">
        <f>Section_A_HIV_Numerator_Tab_1!M29-Section_A_HIV_Numerator_Tab_1!Q29-Section_A_HIV_Numerator_Tab_1!U29-Section_A_HIV_Numerator_Tab_1!Y29</f>
        <v>0</v>
      </c>
      <c r="J29" s="179"/>
      <c r="K29" s="171" t="str">
        <f>IFERROR(G29/Section_A_HIV_Numerator_Tab_1!K29, "")</f>
        <v/>
      </c>
      <c r="L29" s="171" t="str">
        <f>IFERROR(H29/Section_A_HIV_Numerator_Tab_1!L29, "")</f>
        <v/>
      </c>
      <c r="M29" s="171" t="str">
        <f>IFERROR(I29/Section_A_HIV_Numerator_Tab_1!M29, "")</f>
        <v/>
      </c>
      <c r="N29" s="179"/>
      <c r="O29" s="118">
        <f>(Section_A_HIV_Denominator_Tab_2!J61*0.5)-(Section_A_HIV_Numerator_Tab_1!O29+Section_A_HIV_Numerator_Tab_1!S29+Section_A_HIV_Numerator_Tab_1!W29)</f>
        <v>0</v>
      </c>
      <c r="P29" s="118">
        <f>(Section_A_HIV_Denominator_Tab_2!K61*0.5)-(Section_A_HIV_Numerator_Tab_1!P29+Section_A_HIV_Numerator_Tab_1!T29+Section_A_HIV_Numerator_Tab_1!X29)</f>
        <v>0</v>
      </c>
      <c r="Q29" s="118">
        <f>(Section_A_HIV_Denominator_Tab_2!L61*0.5)-(Section_A_HIV_Numerator_Tab_1!Q29+Section_A_HIV_Numerator_Tab_1!U29+Section_A_HIV_Numerator_Tab_1!Y29)</f>
        <v>0</v>
      </c>
      <c r="R29" s="179"/>
      <c r="S29" s="171" t="str">
        <f>IFERROR(O29/(Section_A_HIV_Denominator_Tab_2!J61*0.5), "")</f>
        <v/>
      </c>
      <c r="T29" s="171" t="str">
        <f>IFERROR(P29/(Section_A_HIV_Denominator_Tab_2!K61*0.5), "")</f>
        <v/>
      </c>
      <c r="U29" s="175" t="str">
        <f>IFERROR(Q29/(Section_A_HIV_Denominator_Tab_2!L61*0.5), "")</f>
        <v/>
      </c>
    </row>
    <row r="30" spans="1:21" s="52" customFormat="1" ht="34.15" customHeight="1" thickBot="1" x14ac:dyDescent="0.25">
      <c r="A30" s="327" t="str">
        <f>Translations!$D312</f>
        <v>Differentiated HIV testing services</v>
      </c>
      <c r="B30" s="100" t="str">
        <f>Translations!$D323</f>
        <v>Men who have sex with men</v>
      </c>
      <c r="C30" s="81" t="s">
        <v>112</v>
      </c>
      <c r="D30" s="71" t="str">
        <f>Translations!$D351</f>
        <v>Number of men who have sex with men who have received an HIV test during the reporting period</v>
      </c>
      <c r="E30" s="127" t="str">
        <f>IF(Section_A_HIV_Numerator_Tab_1!$B$10 = Translations!$D$47, Translations!$D$47, Section_A_HIV_Numerator_Tab_1!E30)</f>
        <v>Please select</v>
      </c>
      <c r="F30" s="178"/>
      <c r="G30" s="118">
        <f>Section_A_HIV_Numerator_Tab_1!K30-Section_A_HIV_Numerator_Tab_1!O30-Section_A_HIV_Numerator_Tab_1!S30-Section_A_HIV_Numerator_Tab_1!W30</f>
        <v>0</v>
      </c>
      <c r="H30" s="118">
        <f>Section_A_HIV_Numerator_Tab_1!L30-Section_A_HIV_Numerator_Tab_1!P30-Section_A_HIV_Numerator_Tab_1!T30-Section_A_HIV_Numerator_Tab_1!X30</f>
        <v>0</v>
      </c>
      <c r="I30" s="118">
        <f>Section_A_HIV_Numerator_Tab_1!M30-Section_A_HIV_Numerator_Tab_1!Q30-Section_A_HIV_Numerator_Tab_1!U30-Section_A_HIV_Numerator_Tab_1!Y30</f>
        <v>0</v>
      </c>
      <c r="J30" s="179"/>
      <c r="K30" s="171" t="str">
        <f>IFERROR(G30/Section_A_HIV_Numerator_Tab_1!K30, "")</f>
        <v/>
      </c>
      <c r="L30" s="171" t="str">
        <f>IFERROR(H30/Section_A_HIV_Numerator_Tab_1!L30, "")</f>
        <v/>
      </c>
      <c r="M30" s="171" t="str">
        <f>IFERROR(I30/Section_A_HIV_Numerator_Tab_1!M30, "")</f>
        <v/>
      </c>
      <c r="N30" s="179"/>
      <c r="O30" s="118">
        <f>(Section_A_HIV_Denominator_Tab_2!J13*0.95)-(Section_A_HIV_Numerator_Tab_1!O30+Section_A_HIV_Numerator_Tab_1!S30+Section_A_HIV_Numerator_Tab_1!W30)</f>
        <v>0</v>
      </c>
      <c r="P30" s="118">
        <f>(Section_A_HIV_Denominator_Tab_2!K13*0.95)-(Section_A_HIV_Numerator_Tab_1!P30+Section_A_HIV_Numerator_Tab_1!T30+Section_A_HIV_Numerator_Tab_1!X30)</f>
        <v>0</v>
      </c>
      <c r="Q30" s="118">
        <f>(Section_A_HIV_Denominator_Tab_2!L13*0.95)-(Section_A_HIV_Numerator_Tab_1!Q30+Section_A_HIV_Numerator_Tab_1!U30+Section_A_HIV_Numerator_Tab_1!Y30)</f>
        <v>0</v>
      </c>
      <c r="R30" s="179"/>
      <c r="S30" s="171" t="str">
        <f>IFERROR(O30/(Section_A_HIV_Denominator_Tab_2!J13*0.95), "")</f>
        <v/>
      </c>
      <c r="T30" s="171" t="str">
        <f>IFERROR(P30/(Section_A_HIV_Denominator_Tab_2!K13*0.95), "")</f>
        <v/>
      </c>
      <c r="U30" s="175" t="str">
        <f>IFERROR(Q30/(Section_A_HIV_Denominator_Tab_2!L13*0.95), "")</f>
        <v/>
      </c>
    </row>
    <row r="31" spans="1:21" s="52" customFormat="1" ht="34.15" customHeight="1" thickBot="1" x14ac:dyDescent="0.25">
      <c r="A31" s="328"/>
      <c r="B31" s="100" t="str">
        <f>Translations!$D324</f>
        <v>Trans and gender-diverse people</v>
      </c>
      <c r="C31" s="81" t="s">
        <v>114</v>
      </c>
      <c r="D31" s="25" t="str">
        <f>Translations!$D352</f>
        <v>Number of trans and gender-diverse people who have received an HIV test during the reporting period</v>
      </c>
      <c r="E31" s="127" t="str">
        <f>IF(Section_A_HIV_Numerator_Tab_1!$B$10 = Translations!$D$47, Translations!$D$47, Section_A_HIV_Numerator_Tab_1!E31)</f>
        <v>Please select</v>
      </c>
      <c r="F31" s="178"/>
      <c r="G31" s="118">
        <f>Section_A_HIV_Numerator_Tab_1!K31-Section_A_HIV_Numerator_Tab_1!O31-Section_A_HIV_Numerator_Tab_1!S31-Section_A_HIV_Numerator_Tab_1!W31</f>
        <v>0</v>
      </c>
      <c r="H31" s="118">
        <f>Section_A_HIV_Numerator_Tab_1!L31-Section_A_HIV_Numerator_Tab_1!P31-Section_A_HIV_Numerator_Tab_1!T31-Section_A_HIV_Numerator_Tab_1!X31</f>
        <v>0</v>
      </c>
      <c r="I31" s="118">
        <f>Section_A_HIV_Numerator_Tab_1!M31-Section_A_HIV_Numerator_Tab_1!Q31-Section_A_HIV_Numerator_Tab_1!U31-Section_A_HIV_Numerator_Tab_1!Y31</f>
        <v>0</v>
      </c>
      <c r="J31" s="179"/>
      <c r="K31" s="171" t="str">
        <f>IFERROR(G31/Section_A_HIV_Numerator_Tab_1!K31, "")</f>
        <v/>
      </c>
      <c r="L31" s="171" t="str">
        <f>IFERROR(H31/Section_A_HIV_Numerator_Tab_1!L31, "")</f>
        <v/>
      </c>
      <c r="M31" s="171" t="str">
        <f>IFERROR(I31/Section_A_HIV_Numerator_Tab_1!M31, "")</f>
        <v/>
      </c>
      <c r="N31" s="179"/>
      <c r="O31" s="118">
        <f>(Section_A_HIV_Denominator_Tab_2!J21*0.95)-(Section_A_HIV_Numerator_Tab_1!O31+Section_A_HIV_Numerator_Tab_1!S31+Section_A_HIV_Numerator_Tab_1!W31)</f>
        <v>0</v>
      </c>
      <c r="P31" s="118">
        <f>(Section_A_HIV_Denominator_Tab_2!K21*0.95)-(Section_A_HIV_Numerator_Tab_1!P31+Section_A_HIV_Numerator_Tab_1!T31+Section_A_HIV_Numerator_Tab_1!X31)</f>
        <v>0</v>
      </c>
      <c r="Q31" s="118">
        <f>(Section_A_HIV_Denominator_Tab_2!L21*0.95)-(Section_A_HIV_Numerator_Tab_1!Q31+Section_A_HIV_Numerator_Tab_1!U31+Section_A_HIV_Numerator_Tab_1!Y31)</f>
        <v>0</v>
      </c>
      <c r="R31" s="179"/>
      <c r="S31" s="171" t="str">
        <f>IFERROR(O31/(Section_A_HIV_Denominator_Tab_2!J21*0.95), "")</f>
        <v/>
      </c>
      <c r="T31" s="171" t="str">
        <f>IFERROR(P31/(Section_A_HIV_Denominator_Tab_2!K21*0.95), "")</f>
        <v/>
      </c>
      <c r="U31" s="175" t="str">
        <f>IFERROR(Q31/(Section_A_HIV_Denominator_Tab_2!L21*0.95), "")</f>
        <v/>
      </c>
    </row>
    <row r="32" spans="1:21" s="52" customFormat="1" ht="34.15" customHeight="1" thickBot="1" x14ac:dyDescent="0.25">
      <c r="A32" s="328"/>
      <c r="B32" s="100" t="str">
        <f>Translations!$D325</f>
        <v>Sex workers</v>
      </c>
      <c r="C32" s="81" t="s">
        <v>116</v>
      </c>
      <c r="D32" s="25" t="str">
        <f>Translations!$D353</f>
        <v>Number of sex workers who have received an HIV test during the reporting period</v>
      </c>
      <c r="E32" s="127" t="str">
        <f>IF(Section_A_HIV_Numerator_Tab_1!$B$10 = Translations!$D$47, Translations!$D$47, Section_A_HIV_Numerator_Tab_1!E32)</f>
        <v>Please select</v>
      </c>
      <c r="F32" s="178"/>
      <c r="G32" s="118">
        <f>Section_A_HIV_Numerator_Tab_1!K32-Section_A_HIV_Numerator_Tab_1!O32-Section_A_HIV_Numerator_Tab_1!S32-Section_A_HIV_Numerator_Tab_1!W32</f>
        <v>0</v>
      </c>
      <c r="H32" s="118">
        <f>Section_A_HIV_Numerator_Tab_1!L32-Section_A_HIV_Numerator_Tab_1!P32-Section_A_HIV_Numerator_Tab_1!T32-Section_A_HIV_Numerator_Tab_1!X32</f>
        <v>0</v>
      </c>
      <c r="I32" s="118">
        <f>Section_A_HIV_Numerator_Tab_1!M32-Section_A_HIV_Numerator_Tab_1!Q32-Section_A_HIV_Numerator_Tab_1!U32-Section_A_HIV_Numerator_Tab_1!Y32</f>
        <v>0</v>
      </c>
      <c r="J32" s="179"/>
      <c r="K32" s="171" t="str">
        <f>IFERROR(G32/Section_A_HIV_Numerator_Tab_1!K32, "")</f>
        <v/>
      </c>
      <c r="L32" s="171" t="str">
        <f>IFERROR(H32/Section_A_HIV_Numerator_Tab_1!L32, "")</f>
        <v/>
      </c>
      <c r="M32" s="171" t="str">
        <f>IFERROR(I32/Section_A_HIV_Numerator_Tab_1!M32, "")</f>
        <v/>
      </c>
      <c r="N32" s="179"/>
      <c r="O32" s="118">
        <f>(Section_A_HIV_Denominator_Tab_2!J29*0.95)-(Section_A_HIV_Numerator_Tab_1!O32+Section_A_HIV_Numerator_Tab_1!S32+Section_A_HIV_Numerator_Tab_1!W32)</f>
        <v>0</v>
      </c>
      <c r="P32" s="118">
        <f>(Section_A_HIV_Denominator_Tab_2!K29*0.95)-(Section_A_HIV_Numerator_Tab_1!P32+Section_A_HIV_Numerator_Tab_1!T32+Section_A_HIV_Numerator_Tab_1!X32)</f>
        <v>0</v>
      </c>
      <c r="Q32" s="118">
        <f>(Section_A_HIV_Denominator_Tab_2!L29*0.95)-(Section_A_HIV_Numerator_Tab_1!Q32+Section_A_HIV_Numerator_Tab_1!U32+Section_A_HIV_Numerator_Tab_1!Y32)</f>
        <v>0</v>
      </c>
      <c r="R32" s="179"/>
      <c r="S32" s="171" t="str">
        <f>IFERROR(O32/(Section_A_HIV_Denominator_Tab_2!J29*0.95), "")</f>
        <v/>
      </c>
      <c r="T32" s="171" t="str">
        <f>IFERROR(P32/(Section_A_HIV_Denominator_Tab_2!K29*0.95), "")</f>
        <v/>
      </c>
      <c r="U32" s="175" t="str">
        <f>IFERROR(Q32/(Section_A_HIV_Denominator_Tab_2!L29*0.95), "")</f>
        <v/>
      </c>
    </row>
    <row r="33" spans="1:21" s="52" customFormat="1" ht="34.15" customHeight="1" thickBot="1" x14ac:dyDescent="0.25">
      <c r="A33" s="328"/>
      <c r="B33" s="100" t="str">
        <f>Translations!$D326</f>
        <v>People who inject drugs</v>
      </c>
      <c r="C33" s="81" t="s">
        <v>118</v>
      </c>
      <c r="D33" s="25" t="str">
        <f>Translations!$D354</f>
        <v>Number of people who inject drugs who have received an HIV test during the reporting period</v>
      </c>
      <c r="E33" s="127" t="str">
        <f>IF(Section_A_HIV_Numerator_Tab_1!$B$10 = Translations!$D$47, Translations!$D$47, Section_A_HIV_Numerator_Tab_1!E33)</f>
        <v>Please select</v>
      </c>
      <c r="F33" s="178"/>
      <c r="G33" s="118">
        <f>Section_A_HIV_Numerator_Tab_1!K33-Section_A_HIV_Numerator_Tab_1!O33-Section_A_HIV_Numerator_Tab_1!S33-Section_A_HIV_Numerator_Tab_1!W33</f>
        <v>0</v>
      </c>
      <c r="H33" s="118">
        <f>Section_A_HIV_Numerator_Tab_1!L33-Section_A_HIV_Numerator_Tab_1!P33-Section_A_HIV_Numerator_Tab_1!T33-Section_A_HIV_Numerator_Tab_1!X33</f>
        <v>0</v>
      </c>
      <c r="I33" s="118">
        <f>Section_A_HIV_Numerator_Tab_1!M33-Section_A_HIV_Numerator_Tab_1!Q33-Section_A_HIV_Numerator_Tab_1!U33-Section_A_HIV_Numerator_Tab_1!Y33</f>
        <v>0</v>
      </c>
      <c r="J33" s="179"/>
      <c r="K33" s="171" t="str">
        <f>IFERROR(G33/Section_A_HIV_Numerator_Tab_1!K33, "")</f>
        <v/>
      </c>
      <c r="L33" s="171" t="str">
        <f>IFERROR(H33/Section_A_HIV_Numerator_Tab_1!L33, "")</f>
        <v/>
      </c>
      <c r="M33" s="171" t="str">
        <f>IFERROR(I33/Section_A_HIV_Numerator_Tab_1!M33, "")</f>
        <v/>
      </c>
      <c r="N33" s="179"/>
      <c r="O33" s="118">
        <f>(Section_A_HIV_Denominator_Tab_2!J37*0.95)-(Section_A_HIV_Numerator_Tab_1!O33+Section_A_HIV_Numerator_Tab_1!S33+Section_A_HIV_Numerator_Tab_1!W33)</f>
        <v>0</v>
      </c>
      <c r="P33" s="118">
        <f>(Section_A_HIV_Denominator_Tab_2!K37*0.95)-(Section_A_HIV_Numerator_Tab_1!P33+Section_A_HIV_Numerator_Tab_1!T33+Section_A_HIV_Numerator_Tab_1!X33)</f>
        <v>0</v>
      </c>
      <c r="Q33" s="118">
        <f>(Section_A_HIV_Denominator_Tab_2!L37*0.95)-(Section_A_HIV_Numerator_Tab_1!Q33+Section_A_HIV_Numerator_Tab_1!U33+Section_A_HIV_Numerator_Tab_1!Y33)</f>
        <v>0</v>
      </c>
      <c r="R33" s="179"/>
      <c r="S33" s="171" t="str">
        <f>IFERROR(O33/(Section_A_HIV_Denominator_Tab_2!J37*0.95), "")</f>
        <v/>
      </c>
      <c r="T33" s="171" t="str">
        <f>IFERROR(P33/(Section_A_HIV_Denominator_Tab_2!K37*0.95), "")</f>
        <v/>
      </c>
      <c r="U33" s="175" t="str">
        <f>IFERROR(Q33/(Section_A_HIV_Denominator_Tab_2!L37*0.95), "")</f>
        <v/>
      </c>
    </row>
    <row r="34" spans="1:21" s="52" customFormat="1" ht="34.15" customHeight="1" thickBot="1" x14ac:dyDescent="0.25">
      <c r="A34" s="328"/>
      <c r="B34" s="100" t="str">
        <f>Translations!$D327</f>
        <v>People in prisons</v>
      </c>
      <c r="C34" s="81" t="s">
        <v>119</v>
      </c>
      <c r="D34" s="25" t="str">
        <f>Translations!$D355</f>
        <v>Number of people in prisons who have received an HIV test during the reporting period</v>
      </c>
      <c r="E34" s="127" t="str">
        <f>IF(Section_A_HIV_Numerator_Tab_1!$B$10 = Translations!$D$47, Translations!$D$47, Section_A_HIV_Numerator_Tab_1!E34)</f>
        <v>Please select</v>
      </c>
      <c r="F34" s="178"/>
      <c r="G34" s="118">
        <f>Section_A_HIV_Numerator_Tab_1!K34-Section_A_HIV_Numerator_Tab_1!O34-Section_A_HIV_Numerator_Tab_1!S34-Section_A_HIV_Numerator_Tab_1!W34</f>
        <v>0</v>
      </c>
      <c r="H34" s="118">
        <f>Section_A_HIV_Numerator_Tab_1!L34-Section_A_HIV_Numerator_Tab_1!P34-Section_A_HIV_Numerator_Tab_1!T34-Section_A_HIV_Numerator_Tab_1!X34</f>
        <v>0</v>
      </c>
      <c r="I34" s="118">
        <f>Section_A_HIV_Numerator_Tab_1!M34-Section_A_HIV_Numerator_Tab_1!Q34-Section_A_HIV_Numerator_Tab_1!U34-Section_A_HIV_Numerator_Tab_1!Y34</f>
        <v>0</v>
      </c>
      <c r="J34" s="179"/>
      <c r="K34" s="171" t="str">
        <f>IFERROR(G34/Section_A_HIV_Numerator_Tab_1!K34, "")</f>
        <v/>
      </c>
      <c r="L34" s="171" t="str">
        <f>IFERROR(H34/Section_A_HIV_Numerator_Tab_1!L34, "")</f>
        <v/>
      </c>
      <c r="M34" s="171" t="str">
        <f>IFERROR(I34/Section_A_HIV_Numerator_Tab_1!M34, "")</f>
        <v/>
      </c>
      <c r="N34" s="179"/>
      <c r="O34" s="118">
        <f>(Section_A_HIV_Denominator_Tab_2!J45*0.95)-(Section_A_HIV_Numerator_Tab_1!O34+Section_A_HIV_Numerator_Tab_1!S34+Section_A_HIV_Numerator_Tab_1!W34)</f>
        <v>0</v>
      </c>
      <c r="P34" s="118">
        <f>(Section_A_HIV_Denominator_Tab_2!K45*0.95)-(Section_A_HIV_Numerator_Tab_1!P34+Section_A_HIV_Numerator_Tab_1!T34+Section_A_HIV_Numerator_Tab_1!X34)</f>
        <v>0</v>
      </c>
      <c r="Q34" s="118">
        <f>(Section_A_HIV_Denominator_Tab_2!L45*0.95)-(Section_A_HIV_Numerator_Tab_1!Q34+Section_A_HIV_Numerator_Tab_1!U34+Section_A_HIV_Numerator_Tab_1!Y34)</f>
        <v>0</v>
      </c>
      <c r="R34" s="179"/>
      <c r="S34" s="171" t="str">
        <f>IFERROR(O34/(Section_A_HIV_Denominator_Tab_2!J45*0.95), "")</f>
        <v/>
      </c>
      <c r="T34" s="171" t="str">
        <f>IFERROR(P34/(Section_A_HIV_Denominator_Tab_2!K45*0.95), "")</f>
        <v/>
      </c>
      <c r="U34" s="175" t="str">
        <f>IFERROR(Q34/(Section_A_HIV_Denominator_Tab_2!L45*0.95), "")</f>
        <v/>
      </c>
    </row>
    <row r="35" spans="1:21" s="52" customFormat="1" ht="34.15" customHeight="1" thickBot="1" x14ac:dyDescent="0.25">
      <c r="A35" s="328"/>
      <c r="B35" s="100" t="str">
        <f>Translations!$D328</f>
        <v>Other vulnerable populations</v>
      </c>
      <c r="C35" s="81" t="s">
        <v>121</v>
      </c>
      <c r="D35" s="25" t="str">
        <f>Translations!$D356</f>
        <v>Number of other vulnerable populations who have received an HIV test during the reporting period</v>
      </c>
      <c r="E35" s="127" t="str">
        <f>IF(Section_A_HIV_Numerator_Tab_1!$B$10 = Translations!$D$47, Translations!$D$47, Section_A_HIV_Numerator_Tab_1!E35)</f>
        <v>Please select</v>
      </c>
      <c r="F35" s="178"/>
      <c r="G35" s="118">
        <f>Section_A_HIV_Numerator_Tab_1!K35-Section_A_HIV_Numerator_Tab_1!O35-Section_A_HIV_Numerator_Tab_1!S35-Section_A_HIV_Numerator_Tab_1!W35</f>
        <v>0</v>
      </c>
      <c r="H35" s="118">
        <f>Section_A_HIV_Numerator_Tab_1!L35-Section_A_HIV_Numerator_Tab_1!P35-Section_A_HIV_Numerator_Tab_1!T35-Section_A_HIV_Numerator_Tab_1!X35</f>
        <v>0</v>
      </c>
      <c r="I35" s="118">
        <f>Section_A_HIV_Numerator_Tab_1!M35-Section_A_HIV_Numerator_Tab_1!Q35-Section_A_HIV_Numerator_Tab_1!U35-Section_A_HIV_Numerator_Tab_1!Y35</f>
        <v>0</v>
      </c>
      <c r="J35" s="179"/>
      <c r="K35" s="171" t="str">
        <f>IFERROR(G35/Section_A_HIV_Numerator_Tab_1!K35, "")</f>
        <v/>
      </c>
      <c r="L35" s="171" t="str">
        <f>IFERROR(H35/Section_A_HIV_Numerator_Tab_1!L35, "")</f>
        <v/>
      </c>
      <c r="M35" s="171" t="str">
        <f>IFERROR(I35/Section_A_HIV_Numerator_Tab_1!M35, "")</f>
        <v/>
      </c>
      <c r="N35" s="179"/>
      <c r="O35" s="118">
        <f>(Section_A_HIV_Denominator_Tab_2!J51*0.95)-(Section_A_HIV_Numerator_Tab_1!O35+Section_A_HIV_Numerator_Tab_1!S35+Section_A_HIV_Numerator_Tab_1!W35)</f>
        <v>0</v>
      </c>
      <c r="P35" s="118">
        <f>(Section_A_HIV_Denominator_Tab_2!K51*0.95)-(Section_A_HIV_Numerator_Tab_1!P35+Section_A_HIV_Numerator_Tab_1!T35+Section_A_HIV_Numerator_Tab_1!X35)</f>
        <v>0</v>
      </c>
      <c r="Q35" s="118">
        <f>(Section_A_HIV_Denominator_Tab_2!L51*0.95)-(Section_A_HIV_Numerator_Tab_1!Q35+Section_A_HIV_Numerator_Tab_1!U35+Section_A_HIV_Numerator_Tab_1!Y35)</f>
        <v>0</v>
      </c>
      <c r="R35" s="179"/>
      <c r="S35" s="171" t="str">
        <f>IFERROR(O35/(Section_A_HIV_Denominator_Tab_2!J51*0.95), "")</f>
        <v/>
      </c>
      <c r="T35" s="171" t="str">
        <f>IFERROR(P35/(Section_A_HIV_Denominator_Tab_2!K51*0.95), "")</f>
        <v/>
      </c>
      <c r="U35" s="175" t="str">
        <f>IFERROR(Q35/(Section_A_HIV_Denominator_Tab_2!L51*0.95), "")</f>
        <v/>
      </c>
    </row>
    <row r="36" spans="1:21" s="52" customFormat="1" ht="34.15" customHeight="1" thickBot="1" x14ac:dyDescent="0.25">
      <c r="A36" s="329"/>
      <c r="B36" s="100" t="str">
        <f>Translations!$D329</f>
        <v>Adolescent girls and young women</v>
      </c>
      <c r="C36" s="81" t="s">
        <v>123</v>
      </c>
      <c r="D36" s="25" t="str">
        <f>Translations!$D357</f>
        <v>Number of high-risk AGYW who have received an HIV test during the reporting period</v>
      </c>
      <c r="E36" s="127" t="str">
        <f>IF(Section_A_HIV_Numerator_Tab_1!$B$10 = Translations!$D$47, Translations!$D$47, Section_A_HIV_Numerator_Tab_1!E36)</f>
        <v>Please select</v>
      </c>
      <c r="F36" s="178"/>
      <c r="G36" s="118">
        <f>Section_A_HIV_Numerator_Tab_1!K36-Section_A_HIV_Numerator_Tab_1!O36-Section_A_HIV_Numerator_Tab_1!S36-Section_A_HIV_Numerator_Tab_1!W36</f>
        <v>0</v>
      </c>
      <c r="H36" s="118">
        <f>Section_A_HIV_Numerator_Tab_1!L36-Section_A_HIV_Numerator_Tab_1!P36-Section_A_HIV_Numerator_Tab_1!T36-Section_A_HIV_Numerator_Tab_1!X36</f>
        <v>0</v>
      </c>
      <c r="I36" s="118">
        <f>Section_A_HIV_Numerator_Tab_1!M36-Section_A_HIV_Numerator_Tab_1!Q36-Section_A_HIV_Numerator_Tab_1!U36-Section_A_HIV_Numerator_Tab_1!Y36</f>
        <v>0</v>
      </c>
      <c r="J36" s="179"/>
      <c r="K36" s="171" t="str">
        <f>IFERROR(G36/Section_A_HIV_Numerator_Tab_1!K36, "")</f>
        <v/>
      </c>
      <c r="L36" s="171" t="str">
        <f>IFERROR(H36/Section_A_HIV_Numerator_Tab_1!L36, "")</f>
        <v/>
      </c>
      <c r="M36" s="171" t="str">
        <f>IFERROR(I36/Section_A_HIV_Numerator_Tab_1!M36, "")</f>
        <v/>
      </c>
      <c r="N36" s="179"/>
      <c r="O36" s="118">
        <f>(Section_A_HIV_Denominator_Tab_2!J53*0.95)-(Section_A_HIV_Numerator_Tab_1!O36+Section_A_HIV_Numerator_Tab_1!S36+Section_A_HIV_Numerator_Tab_1!W36)</f>
        <v>0</v>
      </c>
      <c r="P36" s="118">
        <f>(Section_A_HIV_Denominator_Tab_2!K53*0.95)-(Section_A_HIV_Numerator_Tab_1!P36+Section_A_HIV_Numerator_Tab_1!T36+Section_A_HIV_Numerator_Tab_1!X36)</f>
        <v>0</v>
      </c>
      <c r="Q36" s="118">
        <f>(Section_A_HIV_Denominator_Tab_2!L53*0.95)-(Section_A_HIV_Numerator_Tab_1!Q36+Section_A_HIV_Numerator_Tab_1!U36+Section_A_HIV_Numerator_Tab_1!Y36)</f>
        <v>0</v>
      </c>
      <c r="R36" s="179"/>
      <c r="S36" s="171" t="str">
        <f>IFERROR(O36/(Section_A_HIV_Denominator_Tab_2!J53*0.95), "")</f>
        <v/>
      </c>
      <c r="T36" s="171" t="str">
        <f>IFERROR(P36/(Section_A_HIV_Denominator_Tab_2!K53*0.95), "")</f>
        <v/>
      </c>
      <c r="U36" s="175" t="str">
        <f>IFERROR(Q36/(Section_A_HIV_Denominator_Tab_2!L53*0.95), "")</f>
        <v/>
      </c>
    </row>
    <row r="37" spans="1:21" s="52" customFormat="1" ht="34.15" customHeight="1" x14ac:dyDescent="0.2">
      <c r="A37" s="327" t="str">
        <f>Translations!$D313</f>
        <v>Treatment, care and support</v>
      </c>
      <c r="B37" s="327" t="str">
        <f>Translations!$D330</f>
        <v>People living with HIV</v>
      </c>
      <c r="C37" s="206" t="s">
        <v>127</v>
      </c>
      <c r="D37" s="48" t="str">
        <f>Translations!$D358</f>
        <v>Number of adults (15 and above) on ART at the end of the reporting period</v>
      </c>
      <c r="E37" s="193" t="str">
        <f>IF(Section_A_HIV_Numerator_Tab_1!$B$10 = Translations!$D$47, Translations!$D$47, Section_A_HIV_Numerator_Tab_1!E37)</f>
        <v>Please select</v>
      </c>
      <c r="F37" s="178"/>
      <c r="G37" s="112">
        <f>Section_A_HIV_Numerator_Tab_1!K37-Section_A_HIV_Numerator_Tab_1!O37-Section_A_HIV_Numerator_Tab_1!S37-Section_A_HIV_Numerator_Tab_1!W37</f>
        <v>0</v>
      </c>
      <c r="H37" s="112">
        <f>Section_A_HIV_Numerator_Tab_1!L37-Section_A_HIV_Numerator_Tab_1!P37-Section_A_HIV_Numerator_Tab_1!T37-Section_A_HIV_Numerator_Tab_1!X37</f>
        <v>0</v>
      </c>
      <c r="I37" s="112">
        <f>Section_A_HIV_Numerator_Tab_1!M37-Section_A_HIV_Numerator_Tab_1!Q37-Section_A_HIV_Numerator_Tab_1!U37-Section_A_HIV_Numerator_Tab_1!Y37</f>
        <v>0</v>
      </c>
      <c r="J37" s="179"/>
      <c r="K37" s="168" t="str">
        <f>IFERROR(G37/Section_A_HIV_Numerator_Tab_1!K37, "")</f>
        <v/>
      </c>
      <c r="L37" s="168" t="str">
        <f>IFERROR(H37/Section_A_HIV_Numerator_Tab_1!L37, "")</f>
        <v/>
      </c>
      <c r="M37" s="168" t="str">
        <f>IFERROR(I37/Section_A_HIV_Numerator_Tab_1!M37, "")</f>
        <v/>
      </c>
      <c r="N37" s="179"/>
      <c r="O37" s="112">
        <f>(Section_A_HIV_Denominator_Tab_2!J62*0.95)-(Section_A_HIV_Numerator_Tab_1!O37+Section_A_HIV_Numerator_Tab_1!S37+Section_A_HIV_Numerator_Tab_1!W37)</f>
        <v>0</v>
      </c>
      <c r="P37" s="112">
        <f>(Section_A_HIV_Denominator_Tab_2!K62*0.95)-(Section_A_HIV_Numerator_Tab_1!P37+Section_A_HIV_Numerator_Tab_1!T37+Section_A_HIV_Numerator_Tab_1!X37)</f>
        <v>0</v>
      </c>
      <c r="Q37" s="112">
        <f>(Section_A_HIV_Denominator_Tab_2!L62*0.95)-(Section_A_HIV_Numerator_Tab_1!Q37+Section_A_HIV_Numerator_Tab_1!U37+Section_A_HIV_Numerator_Tab_1!Y37)</f>
        <v>0</v>
      </c>
      <c r="R37" s="179"/>
      <c r="S37" s="168" t="str">
        <f>IFERROR(O37/(Section_A_HIV_Denominator_Tab_2!J62*0.95), "")</f>
        <v/>
      </c>
      <c r="T37" s="168" t="str">
        <f>IFERROR(P37/(Section_A_HIV_Denominator_Tab_2!K62*0.95), "")</f>
        <v/>
      </c>
      <c r="U37" s="172" t="str">
        <f>IFERROR(Q37/(Section_A_HIV_Denominator_Tab_2!L62*0.95), "")</f>
        <v/>
      </c>
    </row>
    <row r="38" spans="1:21" s="52" customFormat="1" ht="34.15" customHeight="1" x14ac:dyDescent="0.2">
      <c r="A38" s="328"/>
      <c r="B38" s="328"/>
      <c r="C38" s="207" t="s">
        <v>129</v>
      </c>
      <c r="D38" s="46" t="str">
        <f>Translations!$D359</f>
        <v>Number of children (under 15) on ART at the end of the reporting period</v>
      </c>
      <c r="E38" s="129" t="str">
        <f>IF(Section_A_HIV_Numerator_Tab_1!$B$10 = Translations!$D$47, Translations!$D$47, Section_A_HIV_Numerator_Tab_1!E38)</f>
        <v>Please select</v>
      </c>
      <c r="F38" s="178"/>
      <c r="G38" s="114">
        <f>Section_A_HIV_Numerator_Tab_1!K38-Section_A_HIV_Numerator_Tab_1!O38-Section_A_HIV_Numerator_Tab_1!S38-Section_A_HIV_Numerator_Tab_1!W38</f>
        <v>0</v>
      </c>
      <c r="H38" s="114">
        <f>Section_A_HIV_Numerator_Tab_1!L38-Section_A_HIV_Numerator_Tab_1!P38-Section_A_HIV_Numerator_Tab_1!T38-Section_A_HIV_Numerator_Tab_1!X38</f>
        <v>0</v>
      </c>
      <c r="I38" s="114">
        <f>Section_A_HIV_Numerator_Tab_1!M38-Section_A_HIV_Numerator_Tab_1!Q38-Section_A_HIV_Numerator_Tab_1!U38-Section_A_HIV_Numerator_Tab_1!Y38</f>
        <v>0</v>
      </c>
      <c r="J38" s="179"/>
      <c r="K38" s="169" t="str">
        <f>IFERROR(G38/Section_A_HIV_Numerator_Tab_1!K38, "")</f>
        <v/>
      </c>
      <c r="L38" s="169" t="str">
        <f>IFERROR(H38/Section_A_HIV_Numerator_Tab_1!L38, "")</f>
        <v/>
      </c>
      <c r="M38" s="169" t="str">
        <f>IFERROR(I38/Section_A_HIV_Numerator_Tab_1!M38, "")</f>
        <v/>
      </c>
      <c r="N38" s="179"/>
      <c r="O38" s="114">
        <f>(Section_A_HIV_Denominator_Tab_2!J63*0.95)-(Section_A_HIV_Numerator_Tab_1!O38+Section_A_HIV_Numerator_Tab_1!S38+Section_A_HIV_Numerator_Tab_1!W38)</f>
        <v>0</v>
      </c>
      <c r="P38" s="114">
        <f>(Section_A_HIV_Denominator_Tab_2!K63*0.95)-(Section_A_HIV_Numerator_Tab_1!P38+Section_A_HIV_Numerator_Tab_1!T38+Section_A_HIV_Numerator_Tab_1!X38)</f>
        <v>0</v>
      </c>
      <c r="Q38" s="114">
        <f>(Section_A_HIV_Denominator_Tab_2!L63*0.95)-(Section_A_HIV_Numerator_Tab_1!Q38+Section_A_HIV_Numerator_Tab_1!U38+Section_A_HIV_Numerator_Tab_1!Y38)</f>
        <v>0</v>
      </c>
      <c r="R38" s="179"/>
      <c r="S38" s="169" t="str">
        <f>IFERROR(O38/(Section_A_HIV_Denominator_Tab_2!J63*0.95), "")</f>
        <v/>
      </c>
      <c r="T38" s="169" t="str">
        <f>IFERROR(P38/(Section_A_HIV_Denominator_Tab_2!K63*0.95), "")</f>
        <v/>
      </c>
      <c r="U38" s="173" t="str">
        <f>IFERROR(Q38/(Section_A_HIV_Denominator_Tab_2!L63*0.95), "")</f>
        <v/>
      </c>
    </row>
    <row r="39" spans="1:21" s="52" customFormat="1" ht="34.15" customHeight="1" x14ac:dyDescent="0.2">
      <c r="A39" s="328"/>
      <c r="B39" s="328"/>
      <c r="C39" s="207" t="s">
        <v>131</v>
      </c>
      <c r="D39" s="46" t="str">
        <f>Translations!$D360</f>
        <v xml:space="preserve">Total number of people (adults and children) living with HIV on ART at the end of the reporting period) </v>
      </c>
      <c r="E39" s="129" t="str">
        <f>IF(Section_A_HIV_Numerator_Tab_1!$B$10 = Translations!$D$47, Translations!$D$47, Section_A_HIV_Numerator_Tab_1!E39)</f>
        <v>Please select</v>
      </c>
      <c r="F39" s="178"/>
      <c r="G39" s="114">
        <f>Section_A_HIV_Numerator_Tab_1!K39-Section_A_HIV_Numerator_Tab_1!O39-Section_A_HIV_Numerator_Tab_1!S39-Section_A_HIV_Numerator_Tab_1!W39</f>
        <v>0</v>
      </c>
      <c r="H39" s="114">
        <f>Section_A_HIV_Numerator_Tab_1!L39-Section_A_HIV_Numerator_Tab_1!P39-Section_A_HIV_Numerator_Tab_1!T39-Section_A_HIV_Numerator_Tab_1!X39</f>
        <v>0</v>
      </c>
      <c r="I39" s="114">
        <f>Section_A_HIV_Numerator_Tab_1!M39-Section_A_HIV_Numerator_Tab_1!Q39-Section_A_HIV_Numerator_Tab_1!U39-Section_A_HIV_Numerator_Tab_1!Y39</f>
        <v>0</v>
      </c>
      <c r="J39" s="179"/>
      <c r="K39" s="169" t="str">
        <f>IFERROR(G39/Section_A_HIV_Numerator_Tab_1!K39, "")</f>
        <v/>
      </c>
      <c r="L39" s="169" t="str">
        <f>IFERROR(H39/Section_A_HIV_Numerator_Tab_1!L39, "")</f>
        <v/>
      </c>
      <c r="M39" s="169" t="str">
        <f>IFERROR(I39/Section_A_HIV_Numerator_Tab_1!M39, "")</f>
        <v/>
      </c>
      <c r="N39" s="179"/>
      <c r="O39" s="114">
        <f>(Section_A_HIV_Denominator_Tab_2!J64*0.95)-(Section_A_HIV_Numerator_Tab_1!O39+Section_A_HIV_Numerator_Tab_1!S39+Section_A_HIV_Numerator_Tab_1!W39)</f>
        <v>0</v>
      </c>
      <c r="P39" s="114">
        <f>(Section_A_HIV_Denominator_Tab_2!K64*0.95)-(Section_A_HIV_Numerator_Tab_1!P39+Section_A_HIV_Numerator_Tab_1!T39+Section_A_HIV_Numerator_Tab_1!X39)</f>
        <v>0</v>
      </c>
      <c r="Q39" s="114">
        <f>(Section_A_HIV_Denominator_Tab_2!L64*0.95)-(Section_A_HIV_Numerator_Tab_1!Q39+Section_A_HIV_Numerator_Tab_1!U39+Section_A_HIV_Numerator_Tab_1!Y39)</f>
        <v>0</v>
      </c>
      <c r="R39" s="179"/>
      <c r="S39" s="169" t="str">
        <f>IFERROR(O39/(Section_A_HIV_Denominator_Tab_2!J64*0.95), "")</f>
        <v/>
      </c>
      <c r="T39" s="169" t="str">
        <f>IFERROR(P39/(Section_A_HIV_Denominator_Tab_2!K64*0.95), "")</f>
        <v/>
      </c>
      <c r="U39" s="173" t="str">
        <f>IFERROR(Q39/(Section_A_HIV_Denominator_Tab_2!L64*0.95), "")</f>
        <v/>
      </c>
    </row>
    <row r="40" spans="1:21" s="52" customFormat="1" ht="34.15" customHeight="1" x14ac:dyDescent="0.2">
      <c r="A40" s="328"/>
      <c r="B40" s="328"/>
      <c r="C40" s="207" t="s">
        <v>133</v>
      </c>
      <c r="D40" s="46" t="str">
        <f>Translations!$D361</f>
        <v>Number of HIV-positive pregnant women on ART at the end of the period</v>
      </c>
      <c r="E40" s="129" t="str">
        <f>IF(Section_A_HIV_Numerator_Tab_1!$B$10 = Translations!$D$47, Translations!$D$47, Section_A_HIV_Numerator_Tab_1!E40)</f>
        <v>Please select</v>
      </c>
      <c r="F40" s="178"/>
      <c r="G40" s="114">
        <f>Section_A_HIV_Numerator_Tab_1!K40-Section_A_HIV_Numerator_Tab_1!O40-Section_A_HIV_Numerator_Tab_1!S40-Section_A_HIV_Numerator_Tab_1!W40</f>
        <v>0</v>
      </c>
      <c r="H40" s="114">
        <f>Section_A_HIV_Numerator_Tab_1!L40-Section_A_HIV_Numerator_Tab_1!P40-Section_A_HIV_Numerator_Tab_1!T40-Section_A_HIV_Numerator_Tab_1!X40</f>
        <v>0</v>
      </c>
      <c r="I40" s="114">
        <f>Section_A_HIV_Numerator_Tab_1!M40-Section_A_HIV_Numerator_Tab_1!Q40-Section_A_HIV_Numerator_Tab_1!U40-Section_A_HIV_Numerator_Tab_1!Y40</f>
        <v>0</v>
      </c>
      <c r="J40" s="179"/>
      <c r="K40" s="169" t="str">
        <f>IFERROR(G40/Section_A_HIV_Numerator_Tab_1!K40, "")</f>
        <v/>
      </c>
      <c r="L40" s="169" t="str">
        <f>IFERROR(H40/Section_A_HIV_Numerator_Tab_1!L40, "")</f>
        <v/>
      </c>
      <c r="M40" s="169" t="str">
        <f>IFERROR(I40/Section_A_HIV_Numerator_Tab_1!M40, "")</f>
        <v/>
      </c>
      <c r="N40" s="179"/>
      <c r="O40" s="114">
        <f>(Section_A_HIV_Denominator_Tab_2!J65*0.95)-(Section_A_HIV_Numerator_Tab_1!O40+Section_A_HIV_Numerator_Tab_1!S40+Section_A_HIV_Numerator_Tab_1!W40)</f>
        <v>0</v>
      </c>
      <c r="P40" s="114">
        <f>(Section_A_HIV_Denominator_Tab_2!K65*0.95)-(Section_A_HIV_Numerator_Tab_1!P40+Section_A_HIV_Numerator_Tab_1!T40+Section_A_HIV_Numerator_Tab_1!X40)</f>
        <v>0</v>
      </c>
      <c r="Q40" s="114">
        <f>(Section_A_HIV_Denominator_Tab_2!L65*0.95)-(Section_A_HIV_Numerator_Tab_1!Q40+Section_A_HIV_Numerator_Tab_1!U40+Section_A_HIV_Numerator_Tab_1!Y40)</f>
        <v>0</v>
      </c>
      <c r="R40" s="179"/>
      <c r="S40" s="169" t="str">
        <f>IFERROR(O40/(Section_A_HIV_Denominator_Tab_2!J65*0.95), "")</f>
        <v/>
      </c>
      <c r="T40" s="169" t="str">
        <f>IFERROR(P40/(Section_A_HIV_Denominator_Tab_2!K65*0.95), "")</f>
        <v/>
      </c>
      <c r="U40" s="173" t="str">
        <f>IFERROR(Q40/(Section_A_HIV_Denominator_Tab_2!L65*0.95), "")</f>
        <v/>
      </c>
    </row>
    <row r="41" spans="1:21" s="52" customFormat="1" ht="34.15" customHeight="1" x14ac:dyDescent="0.2">
      <c r="A41" s="328"/>
      <c r="B41" s="328"/>
      <c r="C41" s="207" t="s">
        <v>135</v>
      </c>
      <c r="D41" s="46" t="str">
        <f>Translations!$D362</f>
        <v>Number of people living with HIV who received CD4 testing at HIV diagnosis, re-initiation of treatment or after treatment failure during the reporting period</v>
      </c>
      <c r="E41" s="129" t="str">
        <f>IF(Section_A_HIV_Numerator_Tab_1!$B$10 = Translations!$D$47, Translations!$D$47, Section_A_HIV_Numerator_Tab_1!E41)</f>
        <v>Please select</v>
      </c>
      <c r="F41" s="178"/>
      <c r="G41" s="114">
        <f>Section_A_HIV_Numerator_Tab_1!K41-Section_A_HIV_Numerator_Tab_1!O41-Section_A_HIV_Numerator_Tab_1!S41-Section_A_HIV_Numerator_Tab_1!W41</f>
        <v>0</v>
      </c>
      <c r="H41" s="114">
        <f>Section_A_HIV_Numerator_Tab_1!L41-Section_A_HIV_Numerator_Tab_1!P41-Section_A_HIV_Numerator_Tab_1!T41-Section_A_HIV_Numerator_Tab_1!X41</f>
        <v>0</v>
      </c>
      <c r="I41" s="114">
        <f>Section_A_HIV_Numerator_Tab_1!M41-Section_A_HIV_Numerator_Tab_1!Q41-Section_A_HIV_Numerator_Tab_1!U41-Section_A_HIV_Numerator_Tab_1!Y41</f>
        <v>0</v>
      </c>
      <c r="J41" s="179"/>
      <c r="K41" s="169" t="str">
        <f>IFERROR(G41/Section_A_HIV_Numerator_Tab_1!K41, "")</f>
        <v/>
      </c>
      <c r="L41" s="169" t="str">
        <f>IFERROR(H41/Section_A_HIV_Numerator_Tab_1!L41, "")</f>
        <v/>
      </c>
      <c r="M41" s="169" t="str">
        <f>IFERROR(I41/Section_A_HIV_Numerator_Tab_1!M41, "")</f>
        <v/>
      </c>
      <c r="N41" s="179"/>
      <c r="O41" s="114">
        <f>(Section_A_HIV_Denominator_Tab_2!J66*0.95)-(Section_A_HIV_Numerator_Tab_1!O41+Section_A_HIV_Numerator_Tab_1!S41+Section_A_HIV_Numerator_Tab_1!W41)</f>
        <v>0</v>
      </c>
      <c r="P41" s="114">
        <f>(Section_A_HIV_Denominator_Tab_2!K66*0.95)-(Section_A_HIV_Numerator_Tab_1!P41+Section_A_HIV_Numerator_Tab_1!T41+Section_A_HIV_Numerator_Tab_1!X41)</f>
        <v>0</v>
      </c>
      <c r="Q41" s="114">
        <f>(Section_A_HIV_Denominator_Tab_2!L66*0.95)-(Section_A_HIV_Numerator_Tab_1!Q41+Section_A_HIV_Numerator_Tab_1!U41+Section_A_HIV_Numerator_Tab_1!Y41)</f>
        <v>0</v>
      </c>
      <c r="R41" s="179"/>
      <c r="S41" s="169" t="str">
        <f>IFERROR(O41/(Section_A_HIV_Denominator_Tab_2!J66*0.95), "")</f>
        <v/>
      </c>
      <c r="T41" s="169" t="str">
        <f>IFERROR(P41/(Section_A_HIV_Denominator_Tab_2!K66*0.95), "")</f>
        <v/>
      </c>
      <c r="U41" s="173" t="str">
        <f>IFERROR(Q41/(Section_A_HIV_Denominator_Tab_2!L66*0.95), "")</f>
        <v/>
      </c>
    </row>
    <row r="42" spans="1:21" s="52" customFormat="1" ht="34.15" customHeight="1" thickBot="1" x14ac:dyDescent="0.25">
      <c r="A42" s="329"/>
      <c r="B42" s="329"/>
      <c r="C42" s="80" t="s">
        <v>136</v>
      </c>
      <c r="D42" s="24" t="str">
        <f>Translations!$D363</f>
        <v>Number of people with AHD who receive the relevant diagnostic test (CrAg testing and Urinary TB LAM and/or TB molecular test) during the reporting period</v>
      </c>
      <c r="E42" s="194" t="str">
        <f>IF(Section_A_HIV_Numerator_Tab_1!$B$10 = Translations!$D$47, Translations!$D$47, Section_A_HIV_Numerator_Tab_1!E42)</f>
        <v>Please select</v>
      </c>
      <c r="F42" s="178"/>
      <c r="G42" s="117">
        <f>Section_A_HIV_Numerator_Tab_1!K42-Section_A_HIV_Numerator_Tab_1!O42-Section_A_HIV_Numerator_Tab_1!S42-Section_A_HIV_Numerator_Tab_1!W42</f>
        <v>0</v>
      </c>
      <c r="H42" s="117">
        <f>Section_A_HIV_Numerator_Tab_1!L42-Section_A_HIV_Numerator_Tab_1!P42-Section_A_HIV_Numerator_Tab_1!T42-Section_A_HIV_Numerator_Tab_1!X42</f>
        <v>0</v>
      </c>
      <c r="I42" s="117">
        <f>Section_A_HIV_Numerator_Tab_1!M42-Section_A_HIV_Numerator_Tab_1!Q42-Section_A_HIV_Numerator_Tab_1!U42-Section_A_HIV_Numerator_Tab_1!Y42</f>
        <v>0</v>
      </c>
      <c r="J42" s="179"/>
      <c r="K42" s="170" t="str">
        <f>IFERROR(G42/Section_A_HIV_Numerator_Tab_1!K42, "")</f>
        <v/>
      </c>
      <c r="L42" s="170" t="str">
        <f>IFERROR(H42/Section_A_HIV_Numerator_Tab_1!L42, "")</f>
        <v/>
      </c>
      <c r="M42" s="170" t="str">
        <f>IFERROR(I42/Section_A_HIV_Numerator_Tab_1!M42, "")</f>
        <v/>
      </c>
      <c r="N42" s="179"/>
      <c r="O42" s="117">
        <f>(Section_A_HIV_Denominator_Tab_2!J67*0.95)-(Section_A_HIV_Numerator_Tab_1!O42+Section_A_HIV_Numerator_Tab_1!S42+Section_A_HIV_Numerator_Tab_1!W42)</f>
        <v>0</v>
      </c>
      <c r="P42" s="117">
        <f>(Section_A_HIV_Denominator_Tab_2!K67*0.95)-(Section_A_HIV_Numerator_Tab_1!P42+Section_A_HIV_Numerator_Tab_1!T42+Section_A_HIV_Numerator_Tab_1!X42)</f>
        <v>0</v>
      </c>
      <c r="Q42" s="117">
        <f>(Section_A_HIV_Denominator_Tab_2!L67*0.95)-(Section_A_HIV_Numerator_Tab_1!Q42+Section_A_HIV_Numerator_Tab_1!U42+Section_A_HIV_Numerator_Tab_1!Y42)</f>
        <v>0</v>
      </c>
      <c r="R42" s="179"/>
      <c r="S42" s="170" t="str">
        <f>IFERROR(O42/(Section_A_HIV_Denominator_Tab_2!J67*0.95), "")</f>
        <v/>
      </c>
      <c r="T42" s="170" t="str">
        <f>IFERROR(P42/(Section_A_HIV_Denominator_Tab_2!K67*0.95), "")</f>
        <v/>
      </c>
      <c r="U42" s="174" t="str">
        <f>IFERROR(Q42/(Section_A_HIV_Denominator_Tab_2!L67*0.95), "")</f>
        <v/>
      </c>
    </row>
    <row r="43" spans="1:21" s="52" customFormat="1" ht="34.15" customHeight="1" thickBot="1" x14ac:dyDescent="0.25">
      <c r="A43" s="100" t="str">
        <f>Translations!$D314</f>
        <v>TB/HIV</v>
      </c>
      <c r="B43" s="119" t="str">
        <f>Translations!$D330</f>
        <v>People living with HIV</v>
      </c>
      <c r="C43" s="81" t="s">
        <v>139</v>
      </c>
      <c r="D43" s="25" t="str">
        <f>Translations!$D364</f>
        <v>Number of people newly enrolled on antiretroviral therapy during the reporting period who also started TB preventive treatment during the reporting period</v>
      </c>
      <c r="E43" s="141" t="str">
        <f>IF(Section_A_HIV_Numerator_Tab_1!$B$10 = Translations!$D$47, Translations!$D$47, Section_A_HIV_Numerator_Tab_1!E43)</f>
        <v>Please select</v>
      </c>
      <c r="F43" s="178"/>
      <c r="G43" s="118">
        <f>Section_A_HIV_Numerator_Tab_1!K43-Section_A_HIV_Numerator_Tab_1!O43-Section_A_HIV_Numerator_Tab_1!S43-Section_A_HIV_Numerator_Tab_1!W43</f>
        <v>0</v>
      </c>
      <c r="H43" s="118">
        <f>Section_A_HIV_Numerator_Tab_1!L43-Section_A_HIV_Numerator_Tab_1!P43-Section_A_HIV_Numerator_Tab_1!T43-Section_A_HIV_Numerator_Tab_1!X43</f>
        <v>0</v>
      </c>
      <c r="I43" s="118">
        <f>Section_A_HIV_Numerator_Tab_1!M43-Section_A_HIV_Numerator_Tab_1!Q43-Section_A_HIV_Numerator_Tab_1!U43-Section_A_HIV_Numerator_Tab_1!Y43</f>
        <v>0</v>
      </c>
      <c r="J43" s="179"/>
      <c r="K43" s="171" t="str">
        <f>IFERROR(G43/Section_A_HIV_Numerator_Tab_1!K43, "")</f>
        <v/>
      </c>
      <c r="L43" s="171" t="str">
        <f>IFERROR(H43/Section_A_HIV_Numerator_Tab_1!L43, "")</f>
        <v/>
      </c>
      <c r="M43" s="171" t="str">
        <f>IFERROR(I43/Section_A_HIV_Numerator_Tab_1!M43, "")</f>
        <v/>
      </c>
      <c r="N43" s="179"/>
      <c r="O43" s="118">
        <f>(Section_A_HIV_Denominator_Tab_2!J68*0.95)-(Section_A_HIV_Numerator_Tab_1!O43+Section_A_HIV_Numerator_Tab_1!S43+Section_A_HIV_Numerator_Tab_1!W43)</f>
        <v>0</v>
      </c>
      <c r="P43" s="118">
        <f>(Section_A_HIV_Denominator_Tab_2!K68*0.95)-(Section_A_HIV_Numerator_Tab_1!P43+Section_A_HIV_Numerator_Tab_1!T43+Section_A_HIV_Numerator_Tab_1!X43)</f>
        <v>0</v>
      </c>
      <c r="Q43" s="118">
        <f>(Section_A_HIV_Denominator_Tab_2!L68*0.95)-(Section_A_HIV_Numerator_Tab_1!Q43+Section_A_HIV_Numerator_Tab_1!U43+Section_A_HIV_Numerator_Tab_1!Y43)</f>
        <v>0</v>
      </c>
      <c r="R43" s="179"/>
      <c r="S43" s="171" t="str">
        <f>IFERROR(O43/(Section_A_HIV_Denominator_Tab_2!J68*0.95), "")</f>
        <v/>
      </c>
      <c r="T43" s="171" t="str">
        <f>IFERROR(P43/(Section_A_HIV_Denominator_Tab_2!K68*0.95), "")</f>
        <v/>
      </c>
      <c r="U43" s="175" t="str">
        <f>IFERROR(Q43/(Section_A_HIV_Denominator_Tab_2!L68*0.95), "")</f>
        <v/>
      </c>
    </row>
  </sheetData>
  <sheetProtection algorithmName="SHA-512" hashValue="I7/riqr4+z3sTVZbyvjuy/JvghJe1DXFzIbsw+W0kf4ftJRu1P4inuc12/ir5s6aujZLSFYnDv8hx2BN7/WG3Q==" saltValue="WJqErDP2P/Z2Dfu1LWE+tQ==" spinCount="100000" sheet="1" formatColumns="0" formatRows="0" autoFilter="0"/>
  <autoFilter ref="E9:E43" xr:uid="{04C97828-1FDD-49BD-B0CE-17050BB4DFC6}"/>
  <mergeCells count="21">
    <mergeCell ref="A37:A42"/>
    <mergeCell ref="B37:B42"/>
    <mergeCell ref="A10:A29"/>
    <mergeCell ref="B10:B12"/>
    <mergeCell ref="B13:B15"/>
    <mergeCell ref="B16:B18"/>
    <mergeCell ref="B19:B21"/>
    <mergeCell ref="B22:B23"/>
    <mergeCell ref="B24:B25"/>
    <mergeCell ref="B26:B28"/>
    <mergeCell ref="G7:I7"/>
    <mergeCell ref="K7:M7"/>
    <mergeCell ref="O7:Q7"/>
    <mergeCell ref="S7:U7"/>
    <mergeCell ref="A30:A36"/>
    <mergeCell ref="A3:D3"/>
    <mergeCell ref="A2:D2"/>
    <mergeCell ref="A1:D1"/>
    <mergeCell ref="E3:U3"/>
    <mergeCell ref="G6:M6"/>
    <mergeCell ref="O6:U6"/>
  </mergeCells>
  <conditionalFormatting sqref="G10:I43 O10:Q43">
    <cfRule type="expression" dxfId="16" priority="1">
      <formula>AND(G10&lt;&gt;"", G10 &lt; 0)</formula>
    </cfRule>
  </conditionalFormatting>
  <conditionalFormatting sqref="K10:M43 S10:U43">
    <cfRule type="expression" dxfId="14" priority="2">
      <formula>IF(AND(K10 &lt;&gt; "", K10 &lt; 0), TRUE, FALSE)</formula>
    </cfRule>
    <cfRule type="expression" dxfId="13" priority="4">
      <formula>IF(K10&gt;=0.5, TRUE, FALSE)</formula>
    </cfRule>
    <cfRule type="expression" dxfId="12" priority="5">
      <formula>IF(AND(K10&gt;0.1, K10&lt;0.5), TRUE, FALSE)</formula>
    </cfRule>
    <cfRule type="expression" dxfId="11" priority="6">
      <formula>IF(AND(K10&gt;=0, K10&lt;=0.1), TRUE, FALSE)</formula>
    </cfRule>
  </conditionalFormatting>
  <hyperlinks>
    <hyperlink ref="E3" r:id="rId1" xr:uid="{192A62A6-3A5A-4DD5-BF6A-489FF9CB98F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id="{00000000-000E-0000-0500-000002000000}">
            <xm:f>IF(OR($E10 = Translations!$D$47, $E10 = Translations!$D$48), TRUE, FALSE)</xm:f>
            <x14:dxf>
              <font>
                <color theme="1"/>
              </font>
              <fill>
                <patternFill>
                  <bgColor theme="1"/>
                </patternFill>
              </fill>
            </x14:dxf>
          </x14:cfRule>
          <xm:sqref>K10:M43 S10:U43 G10:I43 O10:Q43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882DE-2660-402D-A830-06DB18E34FE4}">
  <sheetPr codeName="Sheet7">
    <tabColor theme="9" tint="-0.249977111117893"/>
  </sheetPr>
  <dimension ref="A1:AJ49"/>
  <sheetViews>
    <sheetView showGridLines="0" topLeftCell="A28" workbookViewId="0">
      <selection activeCell="AF7" sqref="AF7:AH7"/>
    </sheetView>
  </sheetViews>
  <sheetFormatPr defaultColWidth="8.7109375" defaultRowHeight="14.25" x14ac:dyDescent="0.2"/>
  <cols>
    <col min="1" max="1" width="15.42578125" style="28" customWidth="1"/>
    <col min="2" max="2" width="30.28515625" style="34" customWidth="1"/>
    <col min="3" max="3" width="14.42578125" style="35" customWidth="1"/>
    <col min="4" max="4" width="69.42578125" style="54" customWidth="1"/>
    <col min="5" max="5" width="16" style="72" customWidth="1"/>
    <col min="6" max="6" width="13" style="28" customWidth="1"/>
    <col min="7" max="7" width="1.85546875" style="30" customWidth="1"/>
    <col min="8" max="9" width="10.42578125" style="28" customWidth="1"/>
    <col min="10" max="10" width="10.28515625" style="28" customWidth="1"/>
    <col min="11" max="11" width="1.85546875" style="30" customWidth="1"/>
    <col min="12" max="12" width="10.140625" style="28" customWidth="1"/>
    <col min="13" max="13" width="10.5703125" style="28" customWidth="1"/>
    <col min="14" max="14" width="10.140625" style="28" customWidth="1"/>
    <col min="15" max="15" width="2.140625" style="30" customWidth="1"/>
    <col min="16" max="16" width="9.85546875" style="28" customWidth="1"/>
    <col min="17" max="17" width="10.28515625" style="28" customWidth="1"/>
    <col min="18" max="18" width="10.140625" style="28" customWidth="1"/>
    <col min="19" max="19" width="1.85546875" style="30" customWidth="1"/>
    <col min="20" max="20" width="10" style="28" customWidth="1"/>
    <col min="21" max="21" width="10.140625" style="28" customWidth="1"/>
    <col min="22" max="22" width="9.5703125" style="28" customWidth="1"/>
    <col min="23" max="23" width="2.140625" style="30" customWidth="1"/>
    <col min="24" max="24" width="10.140625" style="28" customWidth="1"/>
    <col min="25" max="25" width="9.85546875" style="28" customWidth="1"/>
    <col min="26" max="26" width="10.140625" style="28" customWidth="1"/>
    <col min="27" max="27" width="2.42578125" style="30" customWidth="1"/>
    <col min="28" max="28" width="9.85546875" style="28" customWidth="1"/>
    <col min="29" max="30" width="10" style="28" customWidth="1"/>
    <col min="31" max="31" width="2.7109375" style="28" customWidth="1"/>
    <col min="32" max="32" width="11.85546875" style="28" customWidth="1"/>
    <col min="33" max="33" width="10" style="28" customWidth="1"/>
    <col min="34" max="34" width="10.85546875" style="28" customWidth="1"/>
    <col min="35" max="16384" width="8.7109375" style="28"/>
  </cols>
  <sheetData>
    <row r="1" spans="1:36" s="52" customFormat="1" ht="13.9" customHeight="1" x14ac:dyDescent="0.2">
      <c r="A1" s="364" t="str">
        <f>Translations!$D365</f>
        <v xml:space="preserve">Summary of covered country targets and contributions by all sources </v>
      </c>
      <c r="B1" s="364"/>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row>
    <row r="2" spans="1:36" s="52" customFormat="1" ht="15" customHeight="1" x14ac:dyDescent="0.2">
      <c r="A2" s="84" t="str">
        <f>Translations!$D366</f>
        <v>*Prepopulated from Data Entry tab 1. If the indicator is not selected, data entry is not required.</v>
      </c>
      <c r="B2" s="85"/>
      <c r="C2" s="86"/>
      <c r="D2" s="86"/>
      <c r="E2" s="85"/>
      <c r="F2" s="85"/>
      <c r="G2" s="85"/>
      <c r="H2" s="85"/>
      <c r="I2" s="85"/>
      <c r="J2" s="85"/>
      <c r="K2" s="85"/>
      <c r="L2" s="85"/>
      <c r="M2" s="85"/>
      <c r="N2" s="85"/>
      <c r="O2" s="85"/>
      <c r="P2" s="85"/>
      <c r="Q2" s="85"/>
      <c r="R2" s="85"/>
      <c r="S2" s="85"/>
      <c r="T2" s="85"/>
      <c r="U2" s="85"/>
      <c r="V2" s="85"/>
      <c r="W2" s="85"/>
      <c r="X2" s="85"/>
      <c r="Y2" s="85"/>
      <c r="Z2" s="85"/>
      <c r="AA2" s="85"/>
      <c r="AB2" s="85"/>
      <c r="AC2" s="85"/>
      <c r="AD2" s="85"/>
    </row>
    <row r="3" spans="1:36" s="52" customFormat="1" ht="12.75" x14ac:dyDescent="0.2">
      <c r="B3" s="34"/>
      <c r="C3" s="87"/>
      <c r="D3" s="88"/>
      <c r="E3" s="89"/>
      <c r="G3" s="90"/>
      <c r="K3" s="90"/>
      <c r="O3" s="90"/>
      <c r="S3" s="90"/>
      <c r="W3" s="90"/>
      <c r="AA3" s="90"/>
    </row>
    <row r="5" spans="1:36" ht="21.6" customHeight="1" x14ac:dyDescent="0.2">
      <c r="F5" s="26"/>
      <c r="G5" s="26"/>
      <c r="H5" s="26"/>
      <c r="I5" s="26"/>
      <c r="J5" s="26"/>
      <c r="L5" s="365" t="str">
        <f>Translations!$D374</f>
        <v>Targets covered by all sources</v>
      </c>
      <c r="M5" s="366"/>
      <c r="N5" s="366"/>
      <c r="O5" s="366"/>
      <c r="P5" s="366"/>
      <c r="Q5" s="366"/>
      <c r="R5" s="367"/>
      <c r="T5" s="343" t="str">
        <f>Translations!$D377</f>
        <v>Contributions to targets by all sources</v>
      </c>
      <c r="U5" s="343"/>
      <c r="V5" s="343"/>
      <c r="W5" s="343"/>
      <c r="X5" s="343"/>
      <c r="Y5" s="343"/>
      <c r="Z5" s="343"/>
      <c r="AA5" s="343"/>
      <c r="AB5" s="343"/>
      <c r="AC5" s="343"/>
      <c r="AD5" s="343"/>
    </row>
    <row r="6" spans="1:36" s="30" customFormat="1" ht="5.65" customHeight="1" x14ac:dyDescent="0.2">
      <c r="A6" s="56"/>
      <c r="B6" s="73"/>
      <c r="C6" s="58"/>
      <c r="D6" s="60"/>
      <c r="E6" s="74"/>
      <c r="T6" s="14"/>
      <c r="U6" s="14"/>
      <c r="V6" s="14"/>
      <c r="W6" s="14"/>
      <c r="X6" s="14"/>
      <c r="Y6" s="14"/>
      <c r="Z6" s="14"/>
      <c r="AA6" s="14"/>
      <c r="AB6" s="14"/>
      <c r="AC6" s="14"/>
      <c r="AD6" s="14"/>
    </row>
    <row r="7" spans="1:36" ht="42" customHeight="1" x14ac:dyDescent="0.2">
      <c r="B7" s="31"/>
      <c r="F7" s="13" t="str">
        <f>Translations!$D372</f>
        <v>Baseline</v>
      </c>
      <c r="G7" s="59"/>
      <c r="H7" s="365" t="str">
        <f>Translations!$D373</f>
        <v>Country (National Strategic Plan) targets</v>
      </c>
      <c r="I7" s="366"/>
      <c r="J7" s="367"/>
      <c r="K7" s="59"/>
      <c r="L7" s="365" t="str">
        <f>Translations!$D375</f>
        <v>Coverage target</v>
      </c>
      <c r="M7" s="366"/>
      <c r="N7" s="367"/>
      <c r="O7" s="59"/>
      <c r="P7" s="365" t="str">
        <f>Translations!$D376</f>
        <v>Percentage of country target covered</v>
      </c>
      <c r="Q7" s="366"/>
      <c r="R7" s="367"/>
      <c r="S7" s="59"/>
      <c r="T7" s="365" t="str">
        <f>Translations!$D378</f>
        <v>Domestic resources</v>
      </c>
      <c r="U7" s="366"/>
      <c r="V7" s="367"/>
      <c r="W7" s="59"/>
      <c r="X7" s="365" t="str">
        <f>Translations!$D379</f>
        <v>External Resources (Non-Global Fund)</v>
      </c>
      <c r="Y7" s="366"/>
      <c r="Z7" s="367"/>
      <c r="AA7" s="59"/>
      <c r="AB7" s="365" t="str">
        <f>Translations!$D380</f>
        <v>Global Fund allocation</v>
      </c>
      <c r="AC7" s="366"/>
      <c r="AD7" s="367"/>
      <c r="AE7" s="59"/>
      <c r="AF7" s="365" t="str">
        <f>Translations!$D381</f>
        <v>Global Fund allocation: total contribution by module</v>
      </c>
      <c r="AG7" s="366"/>
      <c r="AH7" s="367"/>
    </row>
    <row r="8" spans="1:36" s="77" customFormat="1" ht="30.75" thickBot="1" x14ac:dyDescent="0.3">
      <c r="A8" s="15" t="str">
        <f>Translations!$D367</f>
        <v>Module</v>
      </c>
      <c r="B8" s="15" t="str">
        <f>Translations!$D368</f>
        <v>Population</v>
      </c>
      <c r="C8" s="16" t="str">
        <f>Translations!$D369</f>
        <v>Indicator code</v>
      </c>
      <c r="D8" s="16" t="str">
        <f>Translations!$D370</f>
        <v>Coverage indicator</v>
      </c>
      <c r="E8" s="27" t="str">
        <f>Translations!$D371</f>
        <v>Indicator selection*</v>
      </c>
      <c r="F8" s="226">
        <f>IF(Section_A_HIV_Numerator_Tab_1!$I$8 = "", "", Section_A_HIV_Numerator_Tab_1!$I$8)</f>
        <v>2025</v>
      </c>
      <c r="G8" s="75"/>
      <c r="H8" s="19">
        <f>IF(Section_A_HIV_Numerator_Tab_1!$K$8 = "", "", Section_A_HIV_Numerator_Tab_1!$K$8)</f>
        <v>2026</v>
      </c>
      <c r="I8" s="19">
        <f>IF(Section_A_HIV_Numerator_Tab_1!$L$8 = "", "", Section_A_HIV_Numerator_Tab_1!$L$8)</f>
        <v>2027</v>
      </c>
      <c r="J8" s="19">
        <f>IF(Section_A_HIV_Numerator_Tab_1!$M$8 = "", "", Section_A_HIV_Numerator_Tab_1!$M$8)</f>
        <v>2028</v>
      </c>
      <c r="K8" s="75"/>
      <c r="L8" s="19">
        <f>IF(Section_A_HIV_Numerator_Tab_1!$K$8 = "", "", Section_A_HIV_Numerator_Tab_1!$K$8)</f>
        <v>2026</v>
      </c>
      <c r="M8" s="19">
        <f>IF(Section_A_HIV_Numerator_Tab_1!$L$8 = "", "", Section_A_HIV_Numerator_Tab_1!$L$8)</f>
        <v>2027</v>
      </c>
      <c r="N8" s="19">
        <f>IF(Section_A_HIV_Numerator_Tab_1!$M$8 = "", "", Section_A_HIV_Numerator_Tab_1!$M$8)</f>
        <v>2028</v>
      </c>
      <c r="O8" s="75"/>
      <c r="P8" s="19">
        <f>IF(Section_A_HIV_Numerator_Tab_1!$K$8 = "", "", Section_A_HIV_Numerator_Tab_1!$K$8)</f>
        <v>2026</v>
      </c>
      <c r="Q8" s="19">
        <f>IF(Section_A_HIV_Numerator_Tab_1!$L$8 = "", "", Section_A_HIV_Numerator_Tab_1!$L$8)</f>
        <v>2027</v>
      </c>
      <c r="R8" s="19">
        <f>IF(Section_A_HIV_Numerator_Tab_1!$M$8 = "", "", Section_A_HIV_Numerator_Tab_1!$M$8)</f>
        <v>2028</v>
      </c>
      <c r="S8" s="75"/>
      <c r="T8" s="19">
        <f>IF(Section_A_HIV_Numerator_Tab_1!$K$8 = "", "", Section_A_HIV_Numerator_Tab_1!$K$8)</f>
        <v>2026</v>
      </c>
      <c r="U8" s="19">
        <f>IF(Section_A_HIV_Numerator_Tab_1!$L$8 = "", "", Section_A_HIV_Numerator_Tab_1!$L$8)</f>
        <v>2027</v>
      </c>
      <c r="V8" s="19">
        <f>IF(Section_A_HIV_Numerator_Tab_1!$M$8 = "", "", Section_A_HIV_Numerator_Tab_1!$M$8)</f>
        <v>2028</v>
      </c>
      <c r="W8" s="75"/>
      <c r="X8" s="19">
        <f>IF(Section_A_HIV_Numerator_Tab_1!$K$8 = "", "", Section_A_HIV_Numerator_Tab_1!$K$8)</f>
        <v>2026</v>
      </c>
      <c r="Y8" s="19">
        <f>IF(Section_A_HIV_Numerator_Tab_1!$L$8 = "", "", Section_A_HIV_Numerator_Tab_1!$L$8)</f>
        <v>2027</v>
      </c>
      <c r="Z8" s="19">
        <f>IF(Section_A_HIV_Numerator_Tab_1!$M$8 = "", "", Section_A_HIV_Numerator_Tab_1!$M$8)</f>
        <v>2028</v>
      </c>
      <c r="AA8" s="75"/>
      <c r="AB8" s="19">
        <f>IF(Section_A_HIV_Numerator_Tab_1!$K$8 = "", "", Section_A_HIV_Numerator_Tab_1!$K$8)</f>
        <v>2026</v>
      </c>
      <c r="AC8" s="19">
        <f>IF(Section_A_HIV_Numerator_Tab_1!$L$8 = "", "", Section_A_HIV_Numerator_Tab_1!$L$8)</f>
        <v>2027</v>
      </c>
      <c r="AD8" s="19">
        <f>IF(Section_A_HIV_Numerator_Tab_1!$M$8 = "", "", Section_A_HIV_Numerator_Tab_1!$M$8)</f>
        <v>2028</v>
      </c>
      <c r="AE8" s="75"/>
      <c r="AF8" s="368" t="str">
        <f>Translations!$D382</f>
        <v>Full Cycle</v>
      </c>
      <c r="AG8" s="368"/>
      <c r="AH8" s="368"/>
      <c r="AI8" s="76"/>
      <c r="AJ8" s="76"/>
    </row>
    <row r="9" spans="1:36" s="52" customFormat="1" ht="29.45" customHeight="1" thickBot="1" x14ac:dyDescent="0.25">
      <c r="A9" s="327" t="str">
        <f>Translations!$D383</f>
        <v>HIV prevention</v>
      </c>
      <c r="B9" s="336" t="str">
        <f>Translations!$D387</f>
        <v>Men who have sex with men</v>
      </c>
      <c r="C9" s="78" t="s">
        <v>70</v>
      </c>
      <c r="D9" s="91" t="str">
        <f>Translations!$D403</f>
        <v>Percentage of men who have sex with men (MSM) reached with HIV prevention programs - defined package of services</v>
      </c>
      <c r="E9" s="192" t="str">
        <f>IF(Section_A_HIV_Numerator_Tab_1!$B$10 = Translations!$D$47, Translations!$D$47, Section_A_HIV_Numerator_Tab_1!E10)</f>
        <v>Please select</v>
      </c>
      <c r="F9" s="228" t="str">
        <f>IFERROR(Section_A_HIV_Numerator_Tab_1!I10/Section_A_HIV_Denominator_Tab_2!G13, "")</f>
        <v/>
      </c>
      <c r="G9" s="229"/>
      <c r="H9" s="228" t="str">
        <f>IFERROR(Section_A_HIV_Numerator_Tab_1!K10/Section_A_HIV_Denominator_Tab_2!J13, "")</f>
        <v/>
      </c>
      <c r="I9" s="228" t="str">
        <f>IFERROR(Section_A_HIV_Numerator_Tab_1!L10/Section_A_HIV_Denominator_Tab_2!K13, "")</f>
        <v/>
      </c>
      <c r="J9" s="228" t="str">
        <f>IFERROR(Section_A_HIV_Numerator_Tab_1!M10/Section_A_HIV_Denominator_Tab_2!L13, "")</f>
        <v/>
      </c>
      <c r="K9" s="229"/>
      <c r="L9" s="228" t="str">
        <f>IFERROR((Section_A_HIV_Numerator_Tab_1!O10+Section_A_HIV_Numerator_Tab_1!S10+Section_A_HIV_Numerator_Tab_1!W10)/Section_A_HIV_Denominator_Tab_2!J13, "")</f>
        <v/>
      </c>
      <c r="M9" s="228" t="str">
        <f>IFERROR((Section_A_HIV_Numerator_Tab_1!P10+Section_A_HIV_Numerator_Tab_1!T10+Section_A_HIV_Numerator_Tab_1!X10)/Section_A_HIV_Denominator_Tab_2!K13, "")</f>
        <v/>
      </c>
      <c r="N9" s="228" t="str">
        <f>IFERROR((Section_A_HIV_Numerator_Tab_1!Q10+Section_A_HIV_Numerator_Tab_1!U10+Section_A_HIV_Numerator_Tab_1!Y10)/Section_A_HIV_Denominator_Tab_2!L13, "")</f>
        <v/>
      </c>
      <c r="O9" s="229"/>
      <c r="P9" s="168" t="str">
        <f>IFERROR((Section_A_HIV_Numerator_Tab_1!O10+Section_A_HIV_Numerator_Tab_1!S10+Section_A_HIV_Numerator_Tab_1!W10)/Section_A_HIV_Numerator_Tab_1!K10, "")</f>
        <v/>
      </c>
      <c r="Q9" s="168" t="str">
        <f>IFERROR((Section_A_HIV_Numerator_Tab_1!P10+Section_A_HIV_Numerator_Tab_1!T10+Section_A_HIV_Numerator_Tab_1!X10)/Section_A_HIV_Numerator_Tab_1!L10, "")</f>
        <v/>
      </c>
      <c r="R9" s="168" t="str">
        <f>IFERROR((Section_A_HIV_Numerator_Tab_1!Q10+Section_A_HIV_Numerator_Tab_1!U10+Section_A_HIV_Numerator_Tab_1!Y10)/Section_A_HIV_Numerator_Tab_1!M10, "")</f>
        <v/>
      </c>
      <c r="S9" s="229"/>
      <c r="T9" s="228" t="str">
        <f>IFERROR(Section_A_HIV_Numerator_Tab_1!O10/(Section_A_HIV_Numerator_Tab_1!O10+Section_A_HIV_Numerator_Tab_1!S10+Section_A_HIV_Numerator_Tab_1!W10), "")</f>
        <v/>
      </c>
      <c r="U9" s="228" t="str">
        <f>IFERROR(Section_A_HIV_Numerator_Tab_1!P10/(Section_A_HIV_Numerator_Tab_1!P10+Section_A_HIV_Numerator_Tab_1!T10+Section_A_HIV_Numerator_Tab_1!X10), "")</f>
        <v/>
      </c>
      <c r="V9" s="228" t="str">
        <f>IFERROR(Section_A_HIV_Numerator_Tab_1!Q10/(Section_A_HIV_Numerator_Tab_1!Q10+Section_A_HIV_Numerator_Tab_1!U10+Section_A_HIV_Numerator_Tab_1!Y10), "")</f>
        <v/>
      </c>
      <c r="W9" s="229"/>
      <c r="X9" s="228" t="str">
        <f>IFERROR(Section_A_HIV_Numerator_Tab_1!S10/(Section_A_HIV_Numerator_Tab_1!O10+Section_A_HIV_Numerator_Tab_1!S10+Section_A_HIV_Numerator_Tab_1!W10), "")</f>
        <v/>
      </c>
      <c r="Y9" s="228" t="str">
        <f>IFERROR(Section_A_HIV_Numerator_Tab_1!T10/(Section_A_HIV_Numerator_Tab_1!P10+Section_A_HIV_Numerator_Tab_1!T10+Section_A_HIV_Numerator_Tab_1!X10), "")</f>
        <v/>
      </c>
      <c r="Z9" s="228" t="str">
        <f>IFERROR(Section_A_HIV_Numerator_Tab_1!U10/(Section_A_HIV_Numerator_Tab_1!Q10+Section_A_HIV_Numerator_Tab_1!U10+Section_A_HIV_Numerator_Tab_1!Y10), "")</f>
        <v/>
      </c>
      <c r="AA9" s="229"/>
      <c r="AB9" s="228" t="str">
        <f>IFERROR(Section_A_HIV_Numerator_Tab_1!W10/(Section_A_HIV_Numerator_Tab_1!O10+Section_A_HIV_Numerator_Tab_1!S10+Section_A_HIV_Numerator_Tab_1!W10), "")</f>
        <v/>
      </c>
      <c r="AC9" s="228" t="str">
        <f>IFERROR(Section_A_HIV_Numerator_Tab_1!X10/(Section_A_HIV_Numerator_Tab_1!P10+Section_A_HIV_Numerator_Tab_1!T10+Section_A_HIV_Numerator_Tab_1!X10), "")</f>
        <v/>
      </c>
      <c r="AD9" s="230" t="str">
        <f>IFERROR(Section_A_HIV_Numerator_Tab_1!Y10/(Section_A_HIV_Numerator_Tab_1!Q10+Section_A_HIV_Numerator_Tab_1!U10+Section_A_HIV_Numerator_Tab_1!Y10), "")</f>
        <v/>
      </c>
      <c r="AE9" s="92"/>
      <c r="AF9" s="369" t="str">
        <f>IFERROR(Section_A_HIV_Numerator_Tab_1!AN44/Section_A_HIV_Numerator_Tab_1!AL44, "")</f>
        <v/>
      </c>
      <c r="AG9" s="369"/>
      <c r="AH9" s="370"/>
    </row>
    <row r="10" spans="1:36" s="52" customFormat="1" ht="27.6" customHeight="1" thickBot="1" x14ac:dyDescent="0.25">
      <c r="A10" s="328"/>
      <c r="B10" s="285"/>
      <c r="C10" s="79" t="s">
        <v>72</v>
      </c>
      <c r="D10" s="93" t="str">
        <f>Translations!$D404</f>
        <v>Number of MSM who received any PrEP product at least once during the reporting period</v>
      </c>
      <c r="E10" s="192" t="str">
        <f>IF(Section_A_HIV_Numerator_Tab_1!$B$10 = Translations!$D$47, Translations!$D$47, Section_A_HIV_Numerator_Tab_1!E11)</f>
        <v>Please select</v>
      </c>
      <c r="F10" s="231">
        <f>IFERROR(Section_A_HIV_Numerator_Tab_1!I11, "")</f>
        <v>0</v>
      </c>
      <c r="G10" s="232"/>
      <c r="H10" s="231">
        <f>IFERROR(Section_A_HIV_Numerator_Tab_1!K11, "")</f>
        <v>0</v>
      </c>
      <c r="I10" s="231">
        <f>IFERROR(Section_A_HIV_Numerator_Tab_1!L11, "")</f>
        <v>0</v>
      </c>
      <c r="J10" s="231">
        <f>IFERROR(Section_A_HIV_Numerator_Tab_1!M11, "")</f>
        <v>0</v>
      </c>
      <c r="K10" s="232"/>
      <c r="L10" s="231">
        <f>IFERROR((Section_A_HIV_Numerator_Tab_1!O11+Section_A_HIV_Numerator_Tab_1!S11+Section_A_HIV_Numerator_Tab_1!W11), "")</f>
        <v>0</v>
      </c>
      <c r="M10" s="231">
        <f>IFERROR((Section_A_HIV_Numerator_Tab_1!P11+Section_A_HIV_Numerator_Tab_1!T11+Section_A_HIV_Numerator_Tab_1!X11), "")</f>
        <v>0</v>
      </c>
      <c r="N10" s="231">
        <f>IFERROR((Section_A_HIV_Numerator_Tab_1!Q11+Section_A_HIV_Numerator_Tab_1!U11+Section_A_HIV_Numerator_Tab_1!Y11), "")</f>
        <v>0</v>
      </c>
      <c r="O10" s="232"/>
      <c r="P10" s="169" t="str">
        <f>IFERROR((Section_A_HIV_Numerator_Tab_1!O11+Section_A_HIV_Numerator_Tab_1!S11+Section_A_HIV_Numerator_Tab_1!W11)/Section_A_HIV_Numerator_Tab_1!K11, "")</f>
        <v/>
      </c>
      <c r="Q10" s="169" t="str">
        <f>IFERROR((Section_A_HIV_Numerator_Tab_1!P11+Section_A_HIV_Numerator_Tab_1!T11+Section_A_HIV_Numerator_Tab_1!X11)/Section_A_HIV_Numerator_Tab_1!L11, "")</f>
        <v/>
      </c>
      <c r="R10" s="169" t="str">
        <f>IFERROR((Section_A_HIV_Numerator_Tab_1!Q11+Section_A_HIV_Numerator_Tab_1!U11+Section_A_HIV_Numerator_Tab_1!Y11)/Section_A_HIV_Numerator_Tab_1!M11, "")</f>
        <v/>
      </c>
      <c r="S10" s="232"/>
      <c r="T10" s="233" t="str">
        <f>IFERROR(Section_A_HIV_Numerator_Tab_1!O11/(Section_A_HIV_Numerator_Tab_1!O11+Section_A_HIV_Numerator_Tab_1!S11+Section_A_HIV_Numerator_Tab_1!W11), "")</f>
        <v/>
      </c>
      <c r="U10" s="233" t="str">
        <f>IFERROR(Section_A_HIV_Numerator_Tab_1!P11/(Section_A_HIV_Numerator_Tab_1!P11+Section_A_HIV_Numerator_Tab_1!T11+Section_A_HIV_Numerator_Tab_1!X11), "")</f>
        <v/>
      </c>
      <c r="V10" s="233" t="str">
        <f>IFERROR(Section_A_HIV_Numerator_Tab_1!Q11/(Section_A_HIV_Numerator_Tab_1!Q11+Section_A_HIV_Numerator_Tab_1!U11+Section_A_HIV_Numerator_Tab_1!Y11), "")</f>
        <v/>
      </c>
      <c r="W10" s="232"/>
      <c r="X10" s="233" t="str">
        <f>IFERROR(Section_A_HIV_Numerator_Tab_1!S11/(Section_A_HIV_Numerator_Tab_1!O11+Section_A_HIV_Numerator_Tab_1!S11+Section_A_HIV_Numerator_Tab_1!W11), "")</f>
        <v/>
      </c>
      <c r="Y10" s="233" t="str">
        <f>IFERROR(Section_A_HIV_Numerator_Tab_1!T11/(Section_A_HIV_Numerator_Tab_1!P11+Section_A_HIV_Numerator_Tab_1!T11+Section_A_HIV_Numerator_Tab_1!X11), "")</f>
        <v/>
      </c>
      <c r="Z10" s="233" t="str">
        <f>IFERROR(Section_A_HIV_Numerator_Tab_1!U11/(Section_A_HIV_Numerator_Tab_1!Q11+Section_A_HIV_Numerator_Tab_1!U11+Section_A_HIV_Numerator_Tab_1!Y11), "")</f>
        <v/>
      </c>
      <c r="AA10" s="232"/>
      <c r="AB10" s="233" t="str">
        <f>IFERROR(Section_A_HIV_Numerator_Tab_1!W11/(Section_A_HIV_Numerator_Tab_1!O11+Section_A_HIV_Numerator_Tab_1!S11+Section_A_HIV_Numerator_Tab_1!W11), "")</f>
        <v/>
      </c>
      <c r="AC10" s="233" t="str">
        <f>IFERROR(Section_A_HIV_Numerator_Tab_1!X11/(Section_A_HIV_Numerator_Tab_1!P11+Section_A_HIV_Numerator_Tab_1!T11+Section_A_HIV_Numerator_Tab_1!X11), "")</f>
        <v/>
      </c>
      <c r="AD10" s="234" t="str">
        <f>IFERROR(Section_A_HIV_Numerator_Tab_1!Y11/(Section_A_HIV_Numerator_Tab_1!Q11+Section_A_HIV_Numerator_Tab_1!U11+Section_A_HIV_Numerator_Tab_1!Y11), "")</f>
        <v/>
      </c>
      <c r="AE10" s="94"/>
      <c r="AF10" s="371"/>
      <c r="AG10" s="371"/>
      <c r="AH10" s="372"/>
    </row>
    <row r="11" spans="1:36" s="52" customFormat="1" ht="26.1" customHeight="1" thickBot="1" x14ac:dyDescent="0.25">
      <c r="A11" s="328"/>
      <c r="B11" s="288"/>
      <c r="C11" s="80"/>
      <c r="D11" s="95" t="str">
        <f>Translations!$D405</f>
        <v>Male condoms for MSM</v>
      </c>
      <c r="E11" s="192" t="str">
        <f>IF(Section_A_HIV_Numerator_Tab_1!$B$10 = Translations!$D$47, Translations!$D$47, Section_A_HIV_Numerator_Tab_1!E12)</f>
        <v>Please select</v>
      </c>
      <c r="F11" s="235">
        <f>IFERROR(Section_A_HIV_Numerator_Tab_1!I12, "")</f>
        <v>0</v>
      </c>
      <c r="G11" s="236"/>
      <c r="H11" s="237">
        <f>IFERROR(Section_A_HIV_Numerator_Tab_1!K11, "")</f>
        <v>0</v>
      </c>
      <c r="I11" s="237">
        <f>IFERROR(Section_A_HIV_Numerator_Tab_1!L11, "")</f>
        <v>0</v>
      </c>
      <c r="J11" s="237">
        <f>IFERROR(Section_A_HIV_Numerator_Tab_1!M11, "")</f>
        <v>0</v>
      </c>
      <c r="K11" s="236"/>
      <c r="L11" s="237">
        <f>IFERROR(Section_A_HIV_Numerator_Tab_1!O11+Section_A_HIV_Numerator_Tab_1!S11+Section_A_HIV_Numerator_Tab_1!W11, "")</f>
        <v>0</v>
      </c>
      <c r="M11" s="237">
        <f>IFERROR(Section_A_HIV_Numerator_Tab_1!P11+Section_A_HIV_Numerator_Tab_1!T11+Section_A_HIV_Numerator_Tab_1!X11, "")</f>
        <v>0</v>
      </c>
      <c r="N11" s="237">
        <f>IFERROR(Section_A_HIV_Numerator_Tab_1!Q11+Section_A_HIV_Numerator_Tab_1!U11+Section_A_HIV_Numerator_Tab_1!Y11, "")</f>
        <v>0</v>
      </c>
      <c r="O11" s="236"/>
      <c r="P11" s="170" t="str">
        <f>IFERROR((Section_A_HIV_Numerator_Tab_1!O11+Section_A_HIV_Numerator_Tab_1!S11+Section_A_HIV_Numerator_Tab_1!W11)/Section_A_HIV_Numerator_Tab_1!K11, "")</f>
        <v/>
      </c>
      <c r="Q11" s="170" t="str">
        <f>IFERROR((Section_A_HIV_Numerator_Tab_1!P11+Section_A_HIV_Numerator_Tab_1!T11+Section_A_HIV_Numerator_Tab_1!X11)/Section_A_HIV_Numerator_Tab_1!L11, "")</f>
        <v/>
      </c>
      <c r="R11" s="170" t="str">
        <f>IFERROR((Section_A_HIV_Numerator_Tab_1!Q11+Section_A_HIV_Numerator_Tab_1!U11+Section_A_HIV_Numerator_Tab_1!Y11)/Section_A_HIV_Numerator_Tab_1!M11, "")</f>
        <v/>
      </c>
      <c r="S11" s="236"/>
      <c r="T11" s="238" t="str">
        <f>IFERROR(Section_A_HIV_Numerator_Tab_1!O11/(Section_A_HIV_Numerator_Tab_1!O11+Section_A_HIV_Numerator_Tab_1!S11+Section_A_HIV_Numerator_Tab_1!W11), "")</f>
        <v/>
      </c>
      <c r="U11" s="238" t="str">
        <f>IFERROR(Section_A_HIV_Numerator_Tab_1!P11/(Section_A_HIV_Numerator_Tab_1!P11+Section_A_HIV_Numerator_Tab_1!T11+Section_A_HIV_Numerator_Tab_1!X11), "")</f>
        <v/>
      </c>
      <c r="V11" s="238" t="str">
        <f>IFERROR(Section_A_HIV_Numerator_Tab_1!Q11/(Section_A_HIV_Numerator_Tab_1!Q11+Section_A_HIV_Numerator_Tab_1!U11+Section_A_HIV_Numerator_Tab_1!Y11), "")</f>
        <v/>
      </c>
      <c r="W11" s="236"/>
      <c r="X11" s="238" t="str">
        <f>IFERROR(Section_A_HIV_Numerator_Tab_1!S11/(Section_A_HIV_Numerator_Tab_1!O11+Section_A_HIV_Numerator_Tab_1!S11+Section_A_HIV_Numerator_Tab_1!W11), "")</f>
        <v/>
      </c>
      <c r="Y11" s="238" t="str">
        <f>IFERROR(Section_A_HIV_Numerator_Tab_1!T11/(Section_A_HIV_Numerator_Tab_1!P11+Section_A_HIV_Numerator_Tab_1!T11+Section_A_HIV_Numerator_Tab_1!X11), "")</f>
        <v/>
      </c>
      <c r="Z11" s="238" t="str">
        <f>IFERROR(Section_A_HIV_Numerator_Tab_1!U11/(Section_A_HIV_Numerator_Tab_1!Q11+Section_A_HIV_Numerator_Tab_1!U11+Section_A_HIV_Numerator_Tab_1!Y11), "")</f>
        <v/>
      </c>
      <c r="AA11" s="236"/>
      <c r="AB11" s="238" t="str">
        <f>IFERROR(Section_A_HIV_Numerator_Tab_1!W11/(Section_A_HIV_Numerator_Tab_1!O11+Section_A_HIV_Numerator_Tab_1!S11+Section_A_HIV_Numerator_Tab_1!W11), "")</f>
        <v/>
      </c>
      <c r="AC11" s="238" t="str">
        <f>IFERROR(Section_A_HIV_Numerator_Tab_1!X11/(Section_A_HIV_Numerator_Tab_1!P11+Section_A_HIV_Numerator_Tab_1!T11+Section_A_HIV_Numerator_Tab_1!X11), "")</f>
        <v/>
      </c>
      <c r="AD11" s="239" t="str">
        <f>IFERROR(Section_A_HIV_Numerator_Tab_1!Y11/(Section_A_HIV_Numerator_Tab_1!Q11+Section_A_HIV_Numerator_Tab_1!U11+Section_A_HIV_Numerator_Tab_1!Y11), "")</f>
        <v/>
      </c>
      <c r="AE11" s="96"/>
      <c r="AF11" s="371"/>
      <c r="AG11" s="371"/>
      <c r="AH11" s="372"/>
    </row>
    <row r="12" spans="1:36" s="52" customFormat="1" ht="29.45" customHeight="1" thickBot="1" x14ac:dyDescent="0.25">
      <c r="A12" s="328"/>
      <c r="B12" s="336" t="str">
        <f>Translations!$D388</f>
        <v>Trans and gender-diverse people</v>
      </c>
      <c r="C12" s="78" t="s">
        <v>77</v>
      </c>
      <c r="D12" s="97" t="str">
        <f>Translations!$D406</f>
        <v>Percentage of trans and gender-diverse people reached with HIV prevention programs - defined package of services</v>
      </c>
      <c r="E12" s="192" t="str">
        <f>IF(Section_A_HIV_Numerator_Tab_1!$B$10 = Translations!$D$47, Translations!$D$47, Section_A_HIV_Numerator_Tab_1!E13)</f>
        <v>Please select</v>
      </c>
      <c r="F12" s="228" t="str">
        <f>IFERROR(Section_A_HIV_Numerator_Tab_1!I13/Section_A_HIV_Denominator_Tab_2!G21, "")</f>
        <v/>
      </c>
      <c r="G12" s="116"/>
      <c r="H12" s="228" t="str">
        <f>IFERROR(Section_A_HIV_Numerator_Tab_1!K13/Section_A_HIV_Denominator_Tab_2!J21, "")</f>
        <v/>
      </c>
      <c r="I12" s="228" t="str">
        <f>IFERROR(Section_A_HIV_Numerator_Tab_1!L13/Section_A_HIV_Denominator_Tab_2!K21, "")</f>
        <v/>
      </c>
      <c r="J12" s="228" t="str">
        <f>IFERROR(Section_A_HIV_Numerator_Tab_1!M13/Section_A_HIV_Denominator_Tab_2!L21, "")</f>
        <v/>
      </c>
      <c r="K12" s="116"/>
      <c r="L12" s="228" t="str">
        <f>IFERROR((Section_A_HIV_Numerator_Tab_1!O13+Section_A_HIV_Numerator_Tab_1!S13+Section_A_HIV_Numerator_Tab_1!W13)/Section_A_HIV_Denominator_Tab_2!J21, "")</f>
        <v/>
      </c>
      <c r="M12" s="228" t="str">
        <f>IFERROR((Section_A_HIV_Numerator_Tab_1!P13+Section_A_HIV_Numerator_Tab_1!T13+Section_A_HIV_Numerator_Tab_1!X13)/Section_A_HIV_Denominator_Tab_2!K21, "")</f>
        <v/>
      </c>
      <c r="N12" s="228" t="str">
        <f>IFERROR((Section_A_HIV_Numerator_Tab_1!Q13+Section_A_HIV_Numerator_Tab_1!U13+Section_A_HIV_Numerator_Tab_1!Y13)/Section_A_HIV_Denominator_Tab_2!L21, "")</f>
        <v/>
      </c>
      <c r="O12" s="116"/>
      <c r="P12" s="168" t="str">
        <f>IFERROR((Section_A_HIV_Numerator_Tab_1!O13+Section_A_HIV_Numerator_Tab_1!S13+Section_A_HIV_Numerator_Tab_1!W13)/Section_A_HIV_Numerator_Tab_1!K13, "")</f>
        <v/>
      </c>
      <c r="Q12" s="168" t="str">
        <f>IFERROR((Section_A_HIV_Numerator_Tab_1!P13+Section_A_HIV_Numerator_Tab_1!T13+Section_A_HIV_Numerator_Tab_1!X13)/Section_A_HIV_Numerator_Tab_1!L13, "")</f>
        <v/>
      </c>
      <c r="R12" s="168" t="str">
        <f>IFERROR((Section_A_HIV_Numerator_Tab_1!Q13+Section_A_HIV_Numerator_Tab_1!U13+Section_A_HIV_Numerator_Tab_1!Y13)/Section_A_HIV_Numerator_Tab_1!M13, "")</f>
        <v/>
      </c>
      <c r="S12" s="116"/>
      <c r="T12" s="228" t="str">
        <f>IFERROR(Section_A_HIV_Numerator_Tab_1!O13/(Section_A_HIV_Numerator_Tab_1!O13+Section_A_HIV_Numerator_Tab_1!S13+Section_A_HIV_Numerator_Tab_1!W13), "")</f>
        <v/>
      </c>
      <c r="U12" s="228" t="str">
        <f>IFERROR(Section_A_HIV_Numerator_Tab_1!P13/(Section_A_HIV_Numerator_Tab_1!P13+Section_A_HIV_Numerator_Tab_1!T13+Section_A_HIV_Numerator_Tab_1!X13), "")</f>
        <v/>
      </c>
      <c r="V12" s="228" t="str">
        <f>IFERROR(Section_A_HIV_Numerator_Tab_1!Q13/(Section_A_HIV_Numerator_Tab_1!Q13+Section_A_HIV_Numerator_Tab_1!U13+Section_A_HIV_Numerator_Tab_1!Y13), "")</f>
        <v/>
      </c>
      <c r="W12" s="116"/>
      <c r="X12" s="228" t="str">
        <f>IFERROR(Section_A_HIV_Numerator_Tab_1!S13/(Section_A_HIV_Numerator_Tab_1!O13+Section_A_HIV_Numerator_Tab_1!S13+Section_A_HIV_Numerator_Tab_1!W13), "")</f>
        <v/>
      </c>
      <c r="Y12" s="228" t="str">
        <f>IFERROR(Section_A_HIV_Numerator_Tab_1!T13/(Section_A_HIV_Numerator_Tab_1!P13+Section_A_HIV_Numerator_Tab_1!T13+Section_A_HIV_Numerator_Tab_1!X13), "")</f>
        <v/>
      </c>
      <c r="Z12" s="228" t="str">
        <f>IFERROR(Section_A_HIV_Numerator_Tab_1!U13/(Section_A_HIV_Numerator_Tab_1!Q13+Section_A_HIV_Numerator_Tab_1!U13+Section_A_HIV_Numerator_Tab_1!Y13), "")</f>
        <v/>
      </c>
      <c r="AA12" s="116"/>
      <c r="AB12" s="228" t="str">
        <f>IFERROR(Section_A_HIV_Numerator_Tab_1!W13/(Section_A_HIV_Numerator_Tab_1!O13+Section_A_HIV_Numerator_Tab_1!S13+Section_A_HIV_Numerator_Tab_1!W13), "")</f>
        <v/>
      </c>
      <c r="AC12" s="228" t="str">
        <f>IFERROR(Section_A_HIV_Numerator_Tab_1!X13/(Section_A_HIV_Numerator_Tab_1!P13+Section_A_HIV_Numerator_Tab_1!T13+Section_A_HIV_Numerator_Tab_1!X13), "")</f>
        <v/>
      </c>
      <c r="AD12" s="230" t="str">
        <f>IFERROR(Section_A_HIV_Numerator_Tab_1!Y13/(Section_A_HIV_Numerator_Tab_1!Q13+Section_A_HIV_Numerator_Tab_1!U13+Section_A_HIV_Numerator_Tab_1!Y13), "")</f>
        <v/>
      </c>
      <c r="AE12" s="98"/>
      <c r="AF12" s="371"/>
      <c r="AG12" s="371"/>
      <c r="AH12" s="372"/>
    </row>
    <row r="13" spans="1:36" s="52" customFormat="1" ht="30.6" customHeight="1" thickBot="1" x14ac:dyDescent="0.25">
      <c r="A13" s="328"/>
      <c r="B13" s="285"/>
      <c r="C13" s="79" t="s">
        <v>79</v>
      </c>
      <c r="D13" s="93" t="str">
        <f>Translations!$D407</f>
        <v>Number of trans and gender-diverse people who received any PrEP product at least once during the reporting period</v>
      </c>
      <c r="E13" s="192" t="str">
        <f>IF(Section_A_HIV_Numerator_Tab_1!$B$10 = Translations!$D$47, Translations!$D$47, Section_A_HIV_Numerator_Tab_1!E14)</f>
        <v>Please select</v>
      </c>
      <c r="F13" s="231">
        <f>IFERROR(Section_A_HIV_Numerator_Tab_1!I14, "")</f>
        <v>0</v>
      </c>
      <c r="G13" s="232"/>
      <c r="H13" s="231">
        <f>IFERROR(Section_A_HIV_Numerator_Tab_1!K14, "")</f>
        <v>0</v>
      </c>
      <c r="I13" s="231">
        <f>IFERROR(Section_A_HIV_Numerator_Tab_1!L14, "")</f>
        <v>0</v>
      </c>
      <c r="J13" s="231">
        <f>IFERROR(Section_A_HIV_Numerator_Tab_1!M14, "")</f>
        <v>0</v>
      </c>
      <c r="K13" s="232"/>
      <c r="L13" s="231">
        <f>IFERROR((Section_A_HIV_Numerator_Tab_1!O14+Section_A_HIV_Numerator_Tab_1!S14+Section_A_HIV_Numerator_Tab_1!W14), "")</f>
        <v>0</v>
      </c>
      <c r="M13" s="231">
        <f>IFERROR((Section_A_HIV_Numerator_Tab_1!P14+Section_A_HIV_Numerator_Tab_1!T14+Section_A_HIV_Numerator_Tab_1!X14), "")</f>
        <v>0</v>
      </c>
      <c r="N13" s="231">
        <f>IFERROR((Section_A_HIV_Numerator_Tab_1!Q14+Section_A_HIV_Numerator_Tab_1!U14+Section_A_HIV_Numerator_Tab_1!Y14), "")</f>
        <v>0</v>
      </c>
      <c r="O13" s="232"/>
      <c r="P13" s="169" t="str">
        <f>IFERROR((Section_A_HIV_Numerator_Tab_1!O14+Section_A_HIV_Numerator_Tab_1!S14+Section_A_HIV_Numerator_Tab_1!W14)/Section_A_HIV_Numerator_Tab_1!K14, "")</f>
        <v/>
      </c>
      <c r="Q13" s="169" t="str">
        <f>IFERROR((Section_A_HIV_Numerator_Tab_1!P14+Section_A_HIV_Numerator_Tab_1!T14+Section_A_HIV_Numerator_Tab_1!X14)/Section_A_HIV_Numerator_Tab_1!L14, "")</f>
        <v/>
      </c>
      <c r="R13" s="169" t="str">
        <f>IFERROR((Section_A_HIV_Numerator_Tab_1!Q14+Section_A_HIV_Numerator_Tab_1!U14+Section_A_HIV_Numerator_Tab_1!Y14)/Section_A_HIV_Numerator_Tab_1!M14, "")</f>
        <v/>
      </c>
      <c r="S13" s="232"/>
      <c r="T13" s="233" t="str">
        <f>IFERROR(Section_A_HIV_Numerator_Tab_1!O14/(Section_A_HIV_Numerator_Tab_1!O14+Section_A_HIV_Numerator_Tab_1!S14+Section_A_HIV_Numerator_Tab_1!W14), "")</f>
        <v/>
      </c>
      <c r="U13" s="233" t="str">
        <f>IFERROR(Section_A_HIV_Numerator_Tab_1!P14/(Section_A_HIV_Numerator_Tab_1!P14+Section_A_HIV_Numerator_Tab_1!T14+Section_A_HIV_Numerator_Tab_1!X14), "")</f>
        <v/>
      </c>
      <c r="V13" s="233" t="str">
        <f>IFERROR(Section_A_HIV_Numerator_Tab_1!Q14/(Section_A_HIV_Numerator_Tab_1!Q14+Section_A_HIV_Numerator_Tab_1!U14+Section_A_HIV_Numerator_Tab_1!Y14), "")</f>
        <v/>
      </c>
      <c r="W13" s="232"/>
      <c r="X13" s="233" t="str">
        <f>IFERROR(Section_A_HIV_Numerator_Tab_1!S14/(Section_A_HIV_Numerator_Tab_1!O14+Section_A_HIV_Numerator_Tab_1!S14+Section_A_HIV_Numerator_Tab_1!W14), "")</f>
        <v/>
      </c>
      <c r="Y13" s="233" t="str">
        <f>IFERROR(Section_A_HIV_Numerator_Tab_1!T14/(Section_A_HIV_Numerator_Tab_1!P14+Section_A_HIV_Numerator_Tab_1!T14+Section_A_HIV_Numerator_Tab_1!X14), "")</f>
        <v/>
      </c>
      <c r="Z13" s="233" t="str">
        <f>IFERROR(Section_A_HIV_Numerator_Tab_1!U14/(Section_A_HIV_Numerator_Tab_1!Q14+Section_A_HIV_Numerator_Tab_1!U14+Section_A_HIV_Numerator_Tab_1!Y14), "")</f>
        <v/>
      </c>
      <c r="AA13" s="232"/>
      <c r="AB13" s="233" t="str">
        <f>IFERROR(Section_A_HIV_Numerator_Tab_1!W14/(Section_A_HIV_Numerator_Tab_1!O14+Section_A_HIV_Numerator_Tab_1!S14+Section_A_HIV_Numerator_Tab_1!W14), "")</f>
        <v/>
      </c>
      <c r="AC13" s="233" t="str">
        <f>IFERROR(Section_A_HIV_Numerator_Tab_1!X14/(Section_A_HIV_Numerator_Tab_1!P14+Section_A_HIV_Numerator_Tab_1!T14+Section_A_HIV_Numerator_Tab_1!X14), "")</f>
        <v/>
      </c>
      <c r="AD13" s="234" t="str">
        <f>IFERROR(Section_A_HIV_Numerator_Tab_1!Y14/(Section_A_HIV_Numerator_Tab_1!Q14+Section_A_HIV_Numerator_Tab_1!U14+Section_A_HIV_Numerator_Tab_1!Y14), "")</f>
        <v/>
      </c>
      <c r="AE13" s="94"/>
      <c r="AF13" s="371"/>
      <c r="AG13" s="371"/>
      <c r="AH13" s="372"/>
    </row>
    <row r="14" spans="1:36" s="52" customFormat="1" ht="28.15" customHeight="1" thickBot="1" x14ac:dyDescent="0.25">
      <c r="A14" s="328"/>
      <c r="B14" s="288"/>
      <c r="C14" s="80"/>
      <c r="D14" s="95" t="str">
        <f>Translations!$D408</f>
        <v>Male condoms for trans and gender-diverse people.</v>
      </c>
      <c r="E14" s="192" t="str">
        <f>IF(Section_A_HIV_Numerator_Tab_1!$B$10 = Translations!$D$47, Translations!$D$47, Section_A_HIV_Numerator_Tab_1!E15)</f>
        <v>Please select</v>
      </c>
      <c r="F14" s="235">
        <f>IFERROR(Section_A_HIV_Numerator_Tab_1!I15, "")</f>
        <v>0</v>
      </c>
      <c r="G14" s="236"/>
      <c r="H14" s="237">
        <f>IFERROR(Section_A_HIV_Numerator_Tab_1!K15, "")</f>
        <v>0</v>
      </c>
      <c r="I14" s="237">
        <f>IFERROR(Section_A_HIV_Numerator_Tab_1!L15, "")</f>
        <v>0</v>
      </c>
      <c r="J14" s="237">
        <f>IFERROR(Section_A_HIV_Numerator_Tab_1!M15, "")</f>
        <v>0</v>
      </c>
      <c r="K14" s="236"/>
      <c r="L14" s="237">
        <f>IFERROR(Section_A_HIV_Numerator_Tab_1!O15+Section_A_HIV_Numerator_Tab_1!S15+Section_A_HIV_Numerator_Tab_1!W15, "")</f>
        <v>0</v>
      </c>
      <c r="M14" s="237">
        <f>IFERROR(Section_A_HIV_Numerator_Tab_1!P15+Section_A_HIV_Numerator_Tab_1!T15+Section_A_HIV_Numerator_Tab_1!X15, "")</f>
        <v>0</v>
      </c>
      <c r="N14" s="237">
        <f>IFERROR(Section_A_HIV_Numerator_Tab_1!Q15+Section_A_HIV_Numerator_Tab_1!U15+Section_A_HIV_Numerator_Tab_1!Y15, "")</f>
        <v>0</v>
      </c>
      <c r="O14" s="236"/>
      <c r="P14" s="170" t="str">
        <f>IFERROR((Section_A_HIV_Numerator_Tab_1!O15+Section_A_HIV_Numerator_Tab_1!S15+Section_A_HIV_Numerator_Tab_1!W15)/Section_A_HIV_Numerator_Tab_1!K15, "")</f>
        <v/>
      </c>
      <c r="Q14" s="170" t="str">
        <f>IFERROR((Section_A_HIV_Numerator_Tab_1!P15+Section_A_HIV_Numerator_Tab_1!T15+Section_A_HIV_Numerator_Tab_1!X15)/Section_A_HIV_Numerator_Tab_1!L15, "")</f>
        <v/>
      </c>
      <c r="R14" s="170" t="str">
        <f>IFERROR((Section_A_HIV_Numerator_Tab_1!Q15+Section_A_HIV_Numerator_Tab_1!U15+Section_A_HIV_Numerator_Tab_1!Y15)/Section_A_HIV_Numerator_Tab_1!M15, "")</f>
        <v/>
      </c>
      <c r="S14" s="236"/>
      <c r="T14" s="238" t="str">
        <f>IFERROR(Section_A_HIV_Numerator_Tab_1!O15/(Section_A_HIV_Numerator_Tab_1!O15+Section_A_HIV_Numerator_Tab_1!S15+Section_A_HIV_Numerator_Tab_1!W15), "")</f>
        <v/>
      </c>
      <c r="U14" s="238" t="str">
        <f>IFERROR(Section_A_HIV_Numerator_Tab_1!P15/(Section_A_HIV_Numerator_Tab_1!P15+Section_A_HIV_Numerator_Tab_1!T15+Section_A_HIV_Numerator_Tab_1!X15), "")</f>
        <v/>
      </c>
      <c r="V14" s="238" t="str">
        <f>IFERROR(Section_A_HIV_Numerator_Tab_1!Q15/(Section_A_HIV_Numerator_Tab_1!Q15+Section_A_HIV_Numerator_Tab_1!U15+Section_A_HIV_Numerator_Tab_1!Y15), "")</f>
        <v/>
      </c>
      <c r="W14" s="236"/>
      <c r="X14" s="238" t="str">
        <f>IFERROR(Section_A_HIV_Numerator_Tab_1!S15/(Section_A_HIV_Numerator_Tab_1!O15+Section_A_HIV_Numerator_Tab_1!S15+Section_A_HIV_Numerator_Tab_1!W15), "")</f>
        <v/>
      </c>
      <c r="Y14" s="238" t="str">
        <f>IFERROR(Section_A_HIV_Numerator_Tab_1!T15/(Section_A_HIV_Numerator_Tab_1!P15+Section_A_HIV_Numerator_Tab_1!T15+Section_A_HIV_Numerator_Tab_1!X15), "")</f>
        <v/>
      </c>
      <c r="Z14" s="238" t="str">
        <f>IFERROR(Section_A_HIV_Numerator_Tab_1!U15/(Section_A_HIV_Numerator_Tab_1!Q15+Section_A_HIV_Numerator_Tab_1!U15+Section_A_HIV_Numerator_Tab_1!Y15), "")</f>
        <v/>
      </c>
      <c r="AA14" s="236"/>
      <c r="AB14" s="238" t="str">
        <f>IFERROR(Section_A_HIV_Numerator_Tab_1!W15/(Section_A_HIV_Numerator_Tab_1!O15+Section_A_HIV_Numerator_Tab_1!S15+Section_A_HIV_Numerator_Tab_1!W15), "")</f>
        <v/>
      </c>
      <c r="AC14" s="238" t="str">
        <f>IFERROR(Section_A_HIV_Numerator_Tab_1!X15/(Section_A_HIV_Numerator_Tab_1!P15+Section_A_HIV_Numerator_Tab_1!T15+Section_A_HIV_Numerator_Tab_1!X15), "")</f>
        <v/>
      </c>
      <c r="AD14" s="239" t="str">
        <f>IFERROR(Section_A_HIV_Numerator_Tab_1!Y15/(Section_A_HIV_Numerator_Tab_1!Q15+Section_A_HIV_Numerator_Tab_1!U15+Section_A_HIV_Numerator_Tab_1!Y15), "")</f>
        <v/>
      </c>
      <c r="AE14" s="96"/>
      <c r="AF14" s="371"/>
      <c r="AG14" s="371"/>
      <c r="AH14" s="372"/>
    </row>
    <row r="15" spans="1:36" s="52" customFormat="1" ht="28.15" customHeight="1" thickBot="1" x14ac:dyDescent="0.25">
      <c r="A15" s="328"/>
      <c r="B15" s="336" t="str">
        <f>Translations!$D389</f>
        <v>Sex workers</v>
      </c>
      <c r="C15" s="78" t="s">
        <v>83</v>
      </c>
      <c r="D15" s="97" t="str">
        <f>Translations!$D409</f>
        <v>Percentage of sex workers reached with HIV prevention programs - defined package of services</v>
      </c>
      <c r="E15" s="192" t="str">
        <f>IF(Section_A_HIV_Numerator_Tab_1!$B$10 = Translations!$D$47, Translations!$D$47, Section_A_HIV_Numerator_Tab_1!E16)</f>
        <v>Please select</v>
      </c>
      <c r="F15" s="228" t="str">
        <f>IFERROR(Section_A_HIV_Numerator_Tab_1!I16/Section_A_HIV_Denominator_Tab_2!G29, "")</f>
        <v/>
      </c>
      <c r="G15" s="116"/>
      <c r="H15" s="228" t="str">
        <f>IFERROR(Section_A_HIV_Numerator_Tab_1!K16/Section_A_HIV_Denominator_Tab_2!J29, "")</f>
        <v/>
      </c>
      <c r="I15" s="228" t="str">
        <f>IFERROR(Section_A_HIV_Numerator_Tab_1!L16/Section_A_HIV_Denominator_Tab_2!K29, "")</f>
        <v/>
      </c>
      <c r="J15" s="228" t="str">
        <f>IFERROR(Section_A_HIV_Numerator_Tab_1!M16/Section_A_HIV_Denominator_Tab_2!L29, "")</f>
        <v/>
      </c>
      <c r="K15" s="116"/>
      <c r="L15" s="228" t="str">
        <f>IFERROR((Section_A_HIV_Numerator_Tab_1!O16+Section_A_HIV_Numerator_Tab_1!S16+Section_A_HIV_Numerator_Tab_1!W16)/Section_A_HIV_Denominator_Tab_2!J29, "")</f>
        <v/>
      </c>
      <c r="M15" s="228" t="str">
        <f>IFERROR((Section_A_HIV_Numerator_Tab_1!P16+Section_A_HIV_Numerator_Tab_1!T16+Section_A_HIV_Numerator_Tab_1!X16)/Section_A_HIV_Denominator_Tab_2!K29, "")</f>
        <v/>
      </c>
      <c r="N15" s="228" t="str">
        <f>IFERROR((Section_A_HIV_Numerator_Tab_1!Q16+Section_A_HIV_Numerator_Tab_1!U16+Section_A_HIV_Numerator_Tab_1!Y16)/Section_A_HIV_Denominator_Tab_2!L29, "")</f>
        <v/>
      </c>
      <c r="O15" s="116"/>
      <c r="P15" s="168" t="str">
        <f>IFERROR((Section_A_HIV_Numerator_Tab_1!O16+Section_A_HIV_Numerator_Tab_1!S16+Section_A_HIV_Numerator_Tab_1!W16)/Section_A_HIV_Numerator_Tab_1!K16, "")</f>
        <v/>
      </c>
      <c r="Q15" s="168" t="str">
        <f>IFERROR((Section_A_HIV_Numerator_Tab_1!P16+Section_A_HIV_Numerator_Tab_1!T16+Section_A_HIV_Numerator_Tab_1!X16)/Section_A_HIV_Numerator_Tab_1!L16, "")</f>
        <v/>
      </c>
      <c r="R15" s="168" t="str">
        <f>IFERROR((Section_A_HIV_Numerator_Tab_1!Q16+Section_A_HIV_Numerator_Tab_1!U16+Section_A_HIV_Numerator_Tab_1!Y16)/Section_A_HIV_Numerator_Tab_1!M16, "")</f>
        <v/>
      </c>
      <c r="S15" s="116"/>
      <c r="T15" s="228" t="str">
        <f>IFERROR(Section_A_HIV_Numerator_Tab_1!O16/(Section_A_HIV_Numerator_Tab_1!O16+Section_A_HIV_Numerator_Tab_1!S16+Section_A_HIV_Numerator_Tab_1!W16), "")</f>
        <v/>
      </c>
      <c r="U15" s="228" t="str">
        <f>IFERROR(Section_A_HIV_Numerator_Tab_1!P16/(Section_A_HIV_Numerator_Tab_1!P16+Section_A_HIV_Numerator_Tab_1!T16+Section_A_HIV_Numerator_Tab_1!X16), "")</f>
        <v/>
      </c>
      <c r="V15" s="228" t="str">
        <f>IFERROR(Section_A_HIV_Numerator_Tab_1!Q16/(Section_A_HIV_Numerator_Tab_1!Q16+Section_A_HIV_Numerator_Tab_1!U16+Section_A_HIV_Numerator_Tab_1!Y16), "")</f>
        <v/>
      </c>
      <c r="W15" s="116"/>
      <c r="X15" s="228" t="str">
        <f>IFERROR(Section_A_HIV_Numerator_Tab_1!S16/(Section_A_HIV_Numerator_Tab_1!O16+Section_A_HIV_Numerator_Tab_1!S16+Section_A_HIV_Numerator_Tab_1!W16), "")</f>
        <v/>
      </c>
      <c r="Y15" s="228" t="str">
        <f>IFERROR(Section_A_HIV_Numerator_Tab_1!T16/(Section_A_HIV_Numerator_Tab_1!P16+Section_A_HIV_Numerator_Tab_1!T16+Section_A_HIV_Numerator_Tab_1!X16), "")</f>
        <v/>
      </c>
      <c r="Z15" s="228" t="str">
        <f>IFERROR(Section_A_HIV_Numerator_Tab_1!U16/(Section_A_HIV_Numerator_Tab_1!Q16+Section_A_HIV_Numerator_Tab_1!U16+Section_A_HIV_Numerator_Tab_1!Y16), "")</f>
        <v/>
      </c>
      <c r="AA15" s="116"/>
      <c r="AB15" s="228" t="str">
        <f>IFERROR(Section_A_HIV_Numerator_Tab_1!W16/(Section_A_HIV_Numerator_Tab_1!O16+Section_A_HIV_Numerator_Tab_1!S16+Section_A_HIV_Numerator_Tab_1!W16), "")</f>
        <v/>
      </c>
      <c r="AC15" s="228" t="str">
        <f>IFERROR(Section_A_HIV_Numerator_Tab_1!X16/(Section_A_HIV_Numerator_Tab_1!P16+Section_A_HIV_Numerator_Tab_1!T16+Section_A_HIV_Numerator_Tab_1!X16), "")</f>
        <v/>
      </c>
      <c r="AD15" s="230" t="str">
        <f>IFERROR(Section_A_HIV_Numerator_Tab_1!Y16/(Section_A_HIV_Numerator_Tab_1!Q16+Section_A_HIV_Numerator_Tab_1!U16+Section_A_HIV_Numerator_Tab_1!Y16), "")</f>
        <v/>
      </c>
      <c r="AE15" s="98"/>
      <c r="AF15" s="371"/>
      <c r="AG15" s="371"/>
      <c r="AH15" s="372"/>
    </row>
    <row r="16" spans="1:36" s="52" customFormat="1" ht="28.15" customHeight="1" thickBot="1" x14ac:dyDescent="0.25">
      <c r="A16" s="328"/>
      <c r="B16" s="285"/>
      <c r="C16" s="79" t="s">
        <v>85</v>
      </c>
      <c r="D16" s="93" t="str">
        <f>Translations!$D410</f>
        <v>Number of SW who received any PrEP product at least once during the reporting period</v>
      </c>
      <c r="E16" s="192" t="str">
        <f>IF(Section_A_HIV_Numerator_Tab_1!$B$10 = Translations!$D$47, Translations!$D$47, Section_A_HIV_Numerator_Tab_1!E17)</f>
        <v>Please select</v>
      </c>
      <c r="F16" s="231">
        <f>IFERROR(Section_A_HIV_Numerator_Tab_1!I17, "")</f>
        <v>0</v>
      </c>
      <c r="G16" s="232"/>
      <c r="H16" s="231">
        <f>IFERROR(Section_A_HIV_Numerator_Tab_1!K17, "")</f>
        <v>0</v>
      </c>
      <c r="I16" s="231">
        <f>IFERROR(Section_A_HIV_Numerator_Tab_1!L17, "")</f>
        <v>0</v>
      </c>
      <c r="J16" s="231">
        <f>IFERROR(Section_A_HIV_Numerator_Tab_1!M17, "")</f>
        <v>0</v>
      </c>
      <c r="K16" s="232"/>
      <c r="L16" s="231">
        <f>IFERROR((Section_A_HIV_Numerator_Tab_1!O17+Section_A_HIV_Numerator_Tab_1!S17+Section_A_HIV_Numerator_Tab_1!W17), "")</f>
        <v>0</v>
      </c>
      <c r="M16" s="231">
        <f>IFERROR((Section_A_HIV_Numerator_Tab_1!P17+Section_A_HIV_Numerator_Tab_1!T17+Section_A_HIV_Numerator_Tab_1!X17), "")</f>
        <v>0</v>
      </c>
      <c r="N16" s="231">
        <f>IFERROR((Section_A_HIV_Numerator_Tab_1!Q17+Section_A_HIV_Numerator_Tab_1!U17+Section_A_HIV_Numerator_Tab_1!Y17), "")</f>
        <v>0</v>
      </c>
      <c r="O16" s="232"/>
      <c r="P16" s="169" t="str">
        <f>IFERROR((Section_A_HIV_Numerator_Tab_1!O17+Section_A_HIV_Numerator_Tab_1!S17+Section_A_HIV_Numerator_Tab_1!W17)/Section_A_HIV_Numerator_Tab_1!K17, "")</f>
        <v/>
      </c>
      <c r="Q16" s="169" t="str">
        <f>IFERROR((Section_A_HIV_Numerator_Tab_1!P17+Section_A_HIV_Numerator_Tab_1!T17+Section_A_HIV_Numerator_Tab_1!X17)/Section_A_HIV_Numerator_Tab_1!L17, "")</f>
        <v/>
      </c>
      <c r="R16" s="169" t="str">
        <f>IFERROR((Section_A_HIV_Numerator_Tab_1!Q17+Section_A_HIV_Numerator_Tab_1!U17+Section_A_HIV_Numerator_Tab_1!Y17)/Section_A_HIV_Numerator_Tab_1!M17, "")</f>
        <v/>
      </c>
      <c r="S16" s="232"/>
      <c r="T16" s="233" t="str">
        <f>IFERROR(Section_A_HIV_Numerator_Tab_1!O17/(Section_A_HIV_Numerator_Tab_1!O17+Section_A_HIV_Numerator_Tab_1!S17+Section_A_HIV_Numerator_Tab_1!W17), "")</f>
        <v/>
      </c>
      <c r="U16" s="233" t="str">
        <f>IFERROR(Section_A_HIV_Numerator_Tab_1!P17/(Section_A_HIV_Numerator_Tab_1!P17+Section_A_HIV_Numerator_Tab_1!T17+Section_A_HIV_Numerator_Tab_1!X17), "")</f>
        <v/>
      </c>
      <c r="V16" s="233" t="str">
        <f>IFERROR(Section_A_HIV_Numerator_Tab_1!Q17/(Section_A_HIV_Numerator_Tab_1!Q17+Section_A_HIV_Numerator_Tab_1!U17+Section_A_HIV_Numerator_Tab_1!Y17), "")</f>
        <v/>
      </c>
      <c r="W16" s="232"/>
      <c r="X16" s="233" t="str">
        <f>IFERROR(Section_A_HIV_Numerator_Tab_1!S17/(Section_A_HIV_Numerator_Tab_1!O17+Section_A_HIV_Numerator_Tab_1!S17+Section_A_HIV_Numerator_Tab_1!W17), "")</f>
        <v/>
      </c>
      <c r="Y16" s="233" t="str">
        <f>IFERROR(Section_A_HIV_Numerator_Tab_1!T17/(Section_A_HIV_Numerator_Tab_1!P17+Section_A_HIV_Numerator_Tab_1!T17+Section_A_HIV_Numerator_Tab_1!X17), "")</f>
        <v/>
      </c>
      <c r="Z16" s="233" t="str">
        <f>IFERROR(Section_A_HIV_Numerator_Tab_1!U17/(Section_A_HIV_Numerator_Tab_1!Q17+Section_A_HIV_Numerator_Tab_1!U17+Section_A_HIV_Numerator_Tab_1!Y17), "")</f>
        <v/>
      </c>
      <c r="AA16" s="232"/>
      <c r="AB16" s="233" t="str">
        <f>IFERROR(Section_A_HIV_Numerator_Tab_1!W17/(Section_A_HIV_Numerator_Tab_1!O17+Section_A_HIV_Numerator_Tab_1!S17+Section_A_HIV_Numerator_Tab_1!W17), "")</f>
        <v/>
      </c>
      <c r="AC16" s="233" t="str">
        <f>IFERROR(Section_A_HIV_Numerator_Tab_1!X17/(Section_A_HIV_Numerator_Tab_1!P17+Section_A_HIV_Numerator_Tab_1!T17+Section_A_HIV_Numerator_Tab_1!X17), "")</f>
        <v/>
      </c>
      <c r="AD16" s="234" t="str">
        <f>IFERROR(Section_A_HIV_Numerator_Tab_1!Y17/(Section_A_HIV_Numerator_Tab_1!Q17+Section_A_HIV_Numerator_Tab_1!U17+Section_A_HIV_Numerator_Tab_1!Y17), "")</f>
        <v/>
      </c>
      <c r="AE16" s="94"/>
      <c r="AF16" s="371"/>
      <c r="AG16" s="371"/>
      <c r="AH16" s="372"/>
    </row>
    <row r="17" spans="1:34" s="52" customFormat="1" ht="28.15" customHeight="1" thickBot="1" x14ac:dyDescent="0.25">
      <c r="A17" s="328"/>
      <c r="B17" s="288"/>
      <c r="C17" s="80"/>
      <c r="D17" s="95" t="str">
        <f>Translations!$D411</f>
        <v>Male condoms for SW</v>
      </c>
      <c r="E17" s="192" t="str">
        <f>IF(Section_A_HIV_Numerator_Tab_1!$B$10 = Translations!$D$47, Translations!$D$47, Section_A_HIV_Numerator_Tab_1!E18)</f>
        <v>Please select</v>
      </c>
      <c r="F17" s="235">
        <f>IFERROR(Section_A_HIV_Numerator_Tab_1!I18, "")</f>
        <v>0</v>
      </c>
      <c r="G17" s="236"/>
      <c r="H17" s="237">
        <f>IFERROR(Section_A_HIV_Numerator_Tab_1!K18, "")</f>
        <v>0</v>
      </c>
      <c r="I17" s="237">
        <f>IFERROR(Section_A_HIV_Numerator_Tab_1!L18, "")</f>
        <v>0</v>
      </c>
      <c r="J17" s="237">
        <f>IFERROR(Section_A_HIV_Numerator_Tab_1!M18, "")</f>
        <v>0</v>
      </c>
      <c r="K17" s="236"/>
      <c r="L17" s="237">
        <f>IFERROR(Section_A_HIV_Numerator_Tab_1!O18+Section_A_HIV_Numerator_Tab_1!S18+Section_A_HIV_Numerator_Tab_1!W18, "")</f>
        <v>0</v>
      </c>
      <c r="M17" s="237">
        <f>IFERROR(Section_A_HIV_Numerator_Tab_1!P18+Section_A_HIV_Numerator_Tab_1!T18+Section_A_HIV_Numerator_Tab_1!X18, "")</f>
        <v>0</v>
      </c>
      <c r="N17" s="237">
        <f>IFERROR(Section_A_HIV_Numerator_Tab_1!Q18+Section_A_HIV_Numerator_Tab_1!U18+Section_A_HIV_Numerator_Tab_1!Y18, "")</f>
        <v>0</v>
      </c>
      <c r="O17" s="236"/>
      <c r="P17" s="170" t="str">
        <f>IFERROR((Section_A_HIV_Numerator_Tab_1!O18+Section_A_HIV_Numerator_Tab_1!S18+Section_A_HIV_Numerator_Tab_1!W18)/Section_A_HIV_Numerator_Tab_1!K18, "")</f>
        <v/>
      </c>
      <c r="Q17" s="170" t="str">
        <f>IFERROR((Section_A_HIV_Numerator_Tab_1!P18+Section_A_HIV_Numerator_Tab_1!T18+Section_A_HIV_Numerator_Tab_1!X18)/Section_A_HIV_Numerator_Tab_1!L18, "")</f>
        <v/>
      </c>
      <c r="R17" s="170" t="str">
        <f>IFERROR((Section_A_HIV_Numerator_Tab_1!Q18+Section_A_HIV_Numerator_Tab_1!U18+Section_A_HIV_Numerator_Tab_1!Y18)/Section_A_HIV_Numerator_Tab_1!M18, "")</f>
        <v/>
      </c>
      <c r="S17" s="236"/>
      <c r="T17" s="238" t="str">
        <f>IFERROR(Section_A_HIV_Numerator_Tab_1!O18/(Section_A_HIV_Numerator_Tab_1!O18+Section_A_HIV_Numerator_Tab_1!S18+Section_A_HIV_Numerator_Tab_1!W18), "")</f>
        <v/>
      </c>
      <c r="U17" s="238" t="str">
        <f>IFERROR(Section_A_HIV_Numerator_Tab_1!P18/(Section_A_HIV_Numerator_Tab_1!P18+Section_A_HIV_Numerator_Tab_1!T18+Section_A_HIV_Numerator_Tab_1!X18), "")</f>
        <v/>
      </c>
      <c r="V17" s="238" t="str">
        <f>IFERROR(Section_A_HIV_Numerator_Tab_1!Q18/(Section_A_HIV_Numerator_Tab_1!Q18+Section_A_HIV_Numerator_Tab_1!U18+Section_A_HIV_Numerator_Tab_1!Y18), "")</f>
        <v/>
      </c>
      <c r="W17" s="236"/>
      <c r="X17" s="238" t="str">
        <f>IFERROR(Section_A_HIV_Numerator_Tab_1!S18/(Section_A_HIV_Numerator_Tab_1!O18+Section_A_HIV_Numerator_Tab_1!S18+Section_A_HIV_Numerator_Tab_1!W18), "")</f>
        <v/>
      </c>
      <c r="Y17" s="238" t="str">
        <f>IFERROR(Section_A_HIV_Numerator_Tab_1!T18/(Section_A_HIV_Numerator_Tab_1!P18+Section_A_HIV_Numerator_Tab_1!T18+Section_A_HIV_Numerator_Tab_1!X18), "")</f>
        <v/>
      </c>
      <c r="Z17" s="238" t="str">
        <f>IFERROR(Section_A_HIV_Numerator_Tab_1!U18/(Section_A_HIV_Numerator_Tab_1!Q18+Section_A_HIV_Numerator_Tab_1!U18+Section_A_HIV_Numerator_Tab_1!Y18), "")</f>
        <v/>
      </c>
      <c r="AA17" s="236"/>
      <c r="AB17" s="238" t="str">
        <f>IFERROR(Section_A_HIV_Numerator_Tab_1!W18/(Section_A_HIV_Numerator_Tab_1!O18+Section_A_HIV_Numerator_Tab_1!S18+Section_A_HIV_Numerator_Tab_1!W18), "")</f>
        <v/>
      </c>
      <c r="AC17" s="238" t="str">
        <f>IFERROR(Section_A_HIV_Numerator_Tab_1!X18/(Section_A_HIV_Numerator_Tab_1!P18+Section_A_HIV_Numerator_Tab_1!T18+Section_A_HIV_Numerator_Tab_1!X18), "")</f>
        <v/>
      </c>
      <c r="AD17" s="239" t="str">
        <f>IFERROR(Section_A_HIV_Numerator_Tab_1!Y18/(Section_A_HIV_Numerator_Tab_1!Q18+Section_A_HIV_Numerator_Tab_1!U18+Section_A_HIV_Numerator_Tab_1!Y18), "")</f>
        <v/>
      </c>
      <c r="AE17" s="96"/>
      <c r="AF17" s="371"/>
      <c r="AG17" s="371"/>
      <c r="AH17" s="372"/>
    </row>
    <row r="18" spans="1:34" s="52" customFormat="1" ht="33" customHeight="1" thickBot="1" x14ac:dyDescent="0.25">
      <c r="A18" s="328"/>
      <c r="B18" s="336" t="str">
        <f>Translations!$D390</f>
        <v>People who inject drugs</v>
      </c>
      <c r="C18" s="78" t="s">
        <v>89</v>
      </c>
      <c r="D18" s="97" t="str">
        <f>Translations!$D412</f>
        <v>Percentage of people who inject drugs reached with HIV prevention programs - defined package of services</v>
      </c>
      <c r="E18" s="192" t="str">
        <f>IF(Section_A_HIV_Numerator_Tab_1!$B$10 = Translations!$D$47, Translations!$D$47, Section_A_HIV_Numerator_Tab_1!E19)</f>
        <v>Please select</v>
      </c>
      <c r="F18" s="228" t="str">
        <f>IFERROR(Section_A_HIV_Numerator_Tab_1!I19/Section_A_HIV_Denominator_Tab_2!G37, "")</f>
        <v/>
      </c>
      <c r="G18" s="116"/>
      <c r="H18" s="228" t="str">
        <f>IFERROR(Section_A_HIV_Numerator_Tab_1!K19/Section_A_HIV_Denominator_Tab_2!J37, "")</f>
        <v/>
      </c>
      <c r="I18" s="228" t="str">
        <f>IFERROR(Section_A_HIV_Numerator_Tab_1!L19/Section_A_HIV_Denominator_Tab_2!K37, "")</f>
        <v/>
      </c>
      <c r="J18" s="228" t="str">
        <f>IFERROR(Section_A_HIV_Numerator_Tab_1!M19/Section_A_HIV_Denominator_Tab_2!L37, "")</f>
        <v/>
      </c>
      <c r="K18" s="116"/>
      <c r="L18" s="228" t="str">
        <f>IFERROR((Section_A_HIV_Numerator_Tab_1!O19+Section_A_HIV_Numerator_Tab_1!S19+Section_A_HIV_Numerator_Tab_1!W19)/Section_A_HIV_Denominator_Tab_2!J37, "")</f>
        <v/>
      </c>
      <c r="M18" s="228" t="str">
        <f>IFERROR((Section_A_HIV_Numerator_Tab_1!P19+Section_A_HIV_Numerator_Tab_1!T19+Section_A_HIV_Numerator_Tab_1!X19)/Section_A_HIV_Denominator_Tab_2!K37, "")</f>
        <v/>
      </c>
      <c r="N18" s="228" t="str">
        <f>IFERROR((Section_A_HIV_Numerator_Tab_1!Q19+Section_A_HIV_Numerator_Tab_1!U19+Section_A_HIV_Numerator_Tab_1!Y19)/Section_A_HIV_Denominator_Tab_2!L37, "")</f>
        <v/>
      </c>
      <c r="O18" s="116"/>
      <c r="P18" s="168" t="str">
        <f>IFERROR((Section_A_HIV_Numerator_Tab_1!O19+Section_A_HIV_Numerator_Tab_1!S19+Section_A_HIV_Numerator_Tab_1!W19)/Section_A_HIV_Numerator_Tab_1!K19, "")</f>
        <v/>
      </c>
      <c r="Q18" s="168" t="str">
        <f>IFERROR((Section_A_HIV_Numerator_Tab_1!P19+Section_A_HIV_Numerator_Tab_1!T19+Section_A_HIV_Numerator_Tab_1!X19)/Section_A_HIV_Numerator_Tab_1!L19, "")</f>
        <v/>
      </c>
      <c r="R18" s="168" t="str">
        <f>IFERROR((Section_A_HIV_Numerator_Tab_1!Q19+Section_A_HIV_Numerator_Tab_1!U19+Section_A_HIV_Numerator_Tab_1!Y19)/Section_A_HIV_Numerator_Tab_1!M19, "")</f>
        <v/>
      </c>
      <c r="S18" s="116"/>
      <c r="T18" s="228" t="str">
        <f>IFERROR(Section_A_HIV_Numerator_Tab_1!O19/(Section_A_HIV_Numerator_Tab_1!O19+Section_A_HIV_Numerator_Tab_1!S19+Section_A_HIV_Numerator_Tab_1!W19), "")</f>
        <v/>
      </c>
      <c r="U18" s="228" t="str">
        <f>IFERROR(Section_A_HIV_Numerator_Tab_1!P19/(Section_A_HIV_Numerator_Tab_1!P19+Section_A_HIV_Numerator_Tab_1!T19+Section_A_HIV_Numerator_Tab_1!X19), "")</f>
        <v/>
      </c>
      <c r="V18" s="228" t="str">
        <f>IFERROR(Section_A_HIV_Numerator_Tab_1!Q19/(Section_A_HIV_Numerator_Tab_1!Q19+Section_A_HIV_Numerator_Tab_1!U19+Section_A_HIV_Numerator_Tab_1!Y19), "")</f>
        <v/>
      </c>
      <c r="W18" s="116"/>
      <c r="X18" s="228" t="str">
        <f>IFERROR(Section_A_HIV_Numerator_Tab_1!S19/(Section_A_HIV_Numerator_Tab_1!O19+Section_A_HIV_Numerator_Tab_1!S19+Section_A_HIV_Numerator_Tab_1!W19), "")</f>
        <v/>
      </c>
      <c r="Y18" s="228" t="str">
        <f>IFERROR(Section_A_HIV_Numerator_Tab_1!T19/(Section_A_HIV_Numerator_Tab_1!P19+Section_A_HIV_Numerator_Tab_1!T19+Section_A_HIV_Numerator_Tab_1!X19), "")</f>
        <v/>
      </c>
      <c r="Z18" s="228" t="str">
        <f>IFERROR(Section_A_HIV_Numerator_Tab_1!U19/(Section_A_HIV_Numerator_Tab_1!Q19+Section_A_HIV_Numerator_Tab_1!U19+Section_A_HIV_Numerator_Tab_1!Y19), "")</f>
        <v/>
      </c>
      <c r="AA18" s="116"/>
      <c r="AB18" s="228" t="str">
        <f>IFERROR(Section_A_HIV_Numerator_Tab_1!W19/(Section_A_HIV_Numerator_Tab_1!O19+Section_A_HIV_Numerator_Tab_1!S19+Section_A_HIV_Numerator_Tab_1!W19), "")</f>
        <v/>
      </c>
      <c r="AC18" s="228" t="str">
        <f>IFERROR(Section_A_HIV_Numerator_Tab_1!X19/(Section_A_HIV_Numerator_Tab_1!P19+Section_A_HIV_Numerator_Tab_1!T19+Section_A_HIV_Numerator_Tab_1!X19), "")</f>
        <v/>
      </c>
      <c r="AD18" s="230" t="str">
        <f>IFERROR(Section_A_HIV_Numerator_Tab_1!Y19/(Section_A_HIV_Numerator_Tab_1!Q19+Section_A_HIV_Numerator_Tab_1!U19+Section_A_HIV_Numerator_Tab_1!Y19), "")</f>
        <v/>
      </c>
      <c r="AE18" s="98"/>
      <c r="AF18" s="371"/>
      <c r="AG18" s="371"/>
      <c r="AH18" s="372"/>
    </row>
    <row r="19" spans="1:34" s="52" customFormat="1" ht="28.15" customHeight="1" thickBot="1" x14ac:dyDescent="0.25">
      <c r="A19" s="328"/>
      <c r="B19" s="285"/>
      <c r="C19" s="79" t="s">
        <v>91</v>
      </c>
      <c r="D19" s="93" t="str">
        <f>Translations!$D413</f>
        <v>Number of PWID who received any PrEP product at least once during the reporting period</v>
      </c>
      <c r="E19" s="192" t="str">
        <f>IF(Section_A_HIV_Numerator_Tab_1!$B$10 = Translations!$D$47, Translations!$D$47, Section_A_HIV_Numerator_Tab_1!E20)</f>
        <v>Please select</v>
      </c>
      <c r="F19" s="231">
        <f>IFERROR(Section_A_HIV_Numerator_Tab_1!I20, "")</f>
        <v>0</v>
      </c>
      <c r="G19" s="232"/>
      <c r="H19" s="231">
        <f>IFERROR(Section_A_HIV_Numerator_Tab_1!K20, "")</f>
        <v>0</v>
      </c>
      <c r="I19" s="231">
        <f>IFERROR(Section_A_HIV_Numerator_Tab_1!L20, "")</f>
        <v>0</v>
      </c>
      <c r="J19" s="231">
        <f>IFERROR(Section_A_HIV_Numerator_Tab_1!M20, "")</f>
        <v>0</v>
      </c>
      <c r="K19" s="232"/>
      <c r="L19" s="231">
        <f>IFERROR((Section_A_HIV_Numerator_Tab_1!O20+Section_A_HIV_Numerator_Tab_1!S20+Section_A_HIV_Numerator_Tab_1!W20), "")</f>
        <v>0</v>
      </c>
      <c r="M19" s="231">
        <f>IFERROR((Section_A_HIV_Numerator_Tab_1!P20+Section_A_HIV_Numerator_Tab_1!T20+Section_A_HIV_Numerator_Tab_1!X20), "")</f>
        <v>0</v>
      </c>
      <c r="N19" s="231">
        <f>IFERROR((Section_A_HIV_Numerator_Tab_1!Q20+Section_A_HIV_Numerator_Tab_1!U20+Section_A_HIV_Numerator_Tab_1!Y20), "")</f>
        <v>0</v>
      </c>
      <c r="O19" s="232"/>
      <c r="P19" s="169" t="str">
        <f>IFERROR((Section_A_HIV_Numerator_Tab_1!O20+Section_A_HIV_Numerator_Tab_1!S20+Section_A_HIV_Numerator_Tab_1!W20)/Section_A_HIV_Numerator_Tab_1!K20, "")</f>
        <v/>
      </c>
      <c r="Q19" s="169" t="str">
        <f>IFERROR((Section_A_HIV_Numerator_Tab_1!P20+Section_A_HIV_Numerator_Tab_1!T20+Section_A_HIV_Numerator_Tab_1!X20)/Section_A_HIV_Numerator_Tab_1!L20, "")</f>
        <v/>
      </c>
      <c r="R19" s="169" t="str">
        <f>IFERROR((Section_A_HIV_Numerator_Tab_1!Q20+Section_A_HIV_Numerator_Tab_1!U20+Section_A_HIV_Numerator_Tab_1!Y20)/Section_A_HIV_Numerator_Tab_1!M20, "")</f>
        <v/>
      </c>
      <c r="S19" s="232"/>
      <c r="T19" s="233" t="str">
        <f>IFERROR(Section_A_HIV_Numerator_Tab_1!O20/(Section_A_HIV_Numerator_Tab_1!O20+Section_A_HIV_Numerator_Tab_1!S20+Section_A_HIV_Numerator_Tab_1!W20), "")</f>
        <v/>
      </c>
      <c r="U19" s="233" t="str">
        <f>IFERROR(Section_A_HIV_Numerator_Tab_1!P20/(Section_A_HIV_Numerator_Tab_1!P20+Section_A_HIV_Numerator_Tab_1!T20+Section_A_HIV_Numerator_Tab_1!X20), "")</f>
        <v/>
      </c>
      <c r="V19" s="233" t="str">
        <f>IFERROR(Section_A_HIV_Numerator_Tab_1!Q20/(Section_A_HIV_Numerator_Tab_1!Q20+Section_A_HIV_Numerator_Tab_1!U20+Section_A_HIV_Numerator_Tab_1!Y20), "")</f>
        <v/>
      </c>
      <c r="W19" s="232"/>
      <c r="X19" s="233" t="str">
        <f>IFERROR(Section_A_HIV_Numerator_Tab_1!S20/(Section_A_HIV_Numerator_Tab_1!O20+Section_A_HIV_Numerator_Tab_1!S20+Section_A_HIV_Numerator_Tab_1!W20), "")</f>
        <v/>
      </c>
      <c r="Y19" s="233" t="str">
        <f>IFERROR(Section_A_HIV_Numerator_Tab_1!T20/(Section_A_HIV_Numerator_Tab_1!P20+Section_A_HIV_Numerator_Tab_1!T20+Section_A_HIV_Numerator_Tab_1!X20), "")</f>
        <v/>
      </c>
      <c r="Z19" s="233" t="str">
        <f>IFERROR(Section_A_HIV_Numerator_Tab_1!U20/(Section_A_HIV_Numerator_Tab_1!Q20+Section_A_HIV_Numerator_Tab_1!U20+Section_A_HIV_Numerator_Tab_1!Y20), "")</f>
        <v/>
      </c>
      <c r="AA19" s="232"/>
      <c r="AB19" s="233" t="str">
        <f>IFERROR(Section_A_HIV_Numerator_Tab_1!W20/(Section_A_HIV_Numerator_Tab_1!O20+Section_A_HIV_Numerator_Tab_1!S20+Section_A_HIV_Numerator_Tab_1!W20), "")</f>
        <v/>
      </c>
      <c r="AC19" s="233" t="str">
        <f>IFERROR(Section_A_HIV_Numerator_Tab_1!X20/(Section_A_HIV_Numerator_Tab_1!P20+Section_A_HIV_Numerator_Tab_1!T20+Section_A_HIV_Numerator_Tab_1!X20), "")</f>
        <v/>
      </c>
      <c r="AD19" s="234" t="str">
        <f>IFERROR(Section_A_HIV_Numerator_Tab_1!Y20/(Section_A_HIV_Numerator_Tab_1!Q20+Section_A_HIV_Numerator_Tab_1!U20+Section_A_HIV_Numerator_Tab_1!Y20), "")</f>
        <v/>
      </c>
      <c r="AE19" s="94"/>
      <c r="AF19" s="371"/>
      <c r="AG19" s="371"/>
      <c r="AH19" s="372"/>
    </row>
    <row r="20" spans="1:34" s="52" customFormat="1" ht="28.15" customHeight="1" thickBot="1" x14ac:dyDescent="0.25">
      <c r="A20" s="328"/>
      <c r="B20" s="288"/>
      <c r="C20" s="80"/>
      <c r="D20" s="95" t="str">
        <f>Translations!$D414</f>
        <v>Male condoms for PWID</v>
      </c>
      <c r="E20" s="192" t="str">
        <f>IF(Section_A_HIV_Numerator_Tab_1!$B$10 = Translations!$D$47, Translations!$D$47, Section_A_HIV_Numerator_Tab_1!E21)</f>
        <v>Please select</v>
      </c>
      <c r="F20" s="235">
        <f>IFERROR(Section_A_HIV_Numerator_Tab_1!I21, "")</f>
        <v>0</v>
      </c>
      <c r="G20" s="236"/>
      <c r="H20" s="237">
        <f>IFERROR(Section_A_HIV_Numerator_Tab_1!K21, "")</f>
        <v>0</v>
      </c>
      <c r="I20" s="237">
        <f>IFERROR(Section_A_HIV_Numerator_Tab_1!L21, "")</f>
        <v>0</v>
      </c>
      <c r="J20" s="237">
        <f>IFERROR(Section_A_HIV_Numerator_Tab_1!M21, "")</f>
        <v>0</v>
      </c>
      <c r="K20" s="236"/>
      <c r="L20" s="237">
        <f>IFERROR(Section_A_HIV_Numerator_Tab_1!O21+Section_A_HIV_Numerator_Tab_1!S21+Section_A_HIV_Numerator_Tab_1!W21, "")</f>
        <v>0</v>
      </c>
      <c r="M20" s="237">
        <f>IFERROR(Section_A_HIV_Numerator_Tab_1!P21+Section_A_HIV_Numerator_Tab_1!T21+Section_A_HIV_Numerator_Tab_1!X21, "")</f>
        <v>0</v>
      </c>
      <c r="N20" s="237">
        <f>IFERROR(Section_A_HIV_Numerator_Tab_1!Q21+Section_A_HIV_Numerator_Tab_1!U21+Section_A_HIV_Numerator_Tab_1!Y21, "")</f>
        <v>0</v>
      </c>
      <c r="O20" s="236"/>
      <c r="P20" s="170" t="str">
        <f>IFERROR((Section_A_HIV_Numerator_Tab_1!O21+Section_A_HIV_Numerator_Tab_1!S21+Section_A_HIV_Numerator_Tab_1!W21)/Section_A_HIV_Numerator_Tab_1!K21, "")</f>
        <v/>
      </c>
      <c r="Q20" s="170" t="str">
        <f>IFERROR((Section_A_HIV_Numerator_Tab_1!P21+Section_A_HIV_Numerator_Tab_1!T21+Section_A_HIV_Numerator_Tab_1!X21)/Section_A_HIV_Numerator_Tab_1!L21, "")</f>
        <v/>
      </c>
      <c r="R20" s="170" t="str">
        <f>IFERROR((Section_A_HIV_Numerator_Tab_1!Q21+Section_A_HIV_Numerator_Tab_1!U21+Section_A_HIV_Numerator_Tab_1!Y21)/Section_A_HIV_Numerator_Tab_1!M21, "")</f>
        <v/>
      </c>
      <c r="S20" s="236"/>
      <c r="T20" s="238" t="str">
        <f>IFERROR(Section_A_HIV_Numerator_Tab_1!O21/(Section_A_HIV_Numerator_Tab_1!O21+Section_A_HIV_Numerator_Tab_1!S21+Section_A_HIV_Numerator_Tab_1!W21), "")</f>
        <v/>
      </c>
      <c r="U20" s="238" t="str">
        <f>IFERROR(Section_A_HIV_Numerator_Tab_1!P21/(Section_A_HIV_Numerator_Tab_1!P21+Section_A_HIV_Numerator_Tab_1!T21+Section_A_HIV_Numerator_Tab_1!X21), "")</f>
        <v/>
      </c>
      <c r="V20" s="238" t="str">
        <f>IFERROR(Section_A_HIV_Numerator_Tab_1!Q21/(Section_A_HIV_Numerator_Tab_1!Q21+Section_A_HIV_Numerator_Tab_1!U21+Section_A_HIV_Numerator_Tab_1!Y21), "")</f>
        <v/>
      </c>
      <c r="W20" s="236"/>
      <c r="X20" s="238" t="str">
        <f>IFERROR(Section_A_HIV_Numerator_Tab_1!S21/(Section_A_HIV_Numerator_Tab_1!O21+Section_A_HIV_Numerator_Tab_1!S21+Section_A_HIV_Numerator_Tab_1!W21), "")</f>
        <v/>
      </c>
      <c r="Y20" s="238" t="str">
        <f>IFERROR(Section_A_HIV_Numerator_Tab_1!T21/(Section_A_HIV_Numerator_Tab_1!P21+Section_A_HIV_Numerator_Tab_1!T21+Section_A_HIV_Numerator_Tab_1!X21), "")</f>
        <v/>
      </c>
      <c r="Z20" s="238" t="str">
        <f>IFERROR(Section_A_HIV_Numerator_Tab_1!U21/(Section_A_HIV_Numerator_Tab_1!Q21+Section_A_HIV_Numerator_Tab_1!U21+Section_A_HIV_Numerator_Tab_1!Y21), "")</f>
        <v/>
      </c>
      <c r="AA20" s="236"/>
      <c r="AB20" s="238" t="str">
        <f>IFERROR(Section_A_HIV_Numerator_Tab_1!W21/(Section_A_HIV_Numerator_Tab_1!O21+Section_A_HIV_Numerator_Tab_1!S21+Section_A_HIV_Numerator_Tab_1!W21), "")</f>
        <v/>
      </c>
      <c r="AC20" s="238" t="str">
        <f>IFERROR(Section_A_HIV_Numerator_Tab_1!X21/(Section_A_HIV_Numerator_Tab_1!P21+Section_A_HIV_Numerator_Tab_1!T21+Section_A_HIV_Numerator_Tab_1!X21), "")</f>
        <v/>
      </c>
      <c r="AD20" s="239" t="str">
        <f>IFERROR(Section_A_HIV_Numerator_Tab_1!Y21/(Section_A_HIV_Numerator_Tab_1!Q21+Section_A_HIV_Numerator_Tab_1!U21+Section_A_HIV_Numerator_Tab_1!Y21), "")</f>
        <v/>
      </c>
      <c r="AE20" s="96"/>
      <c r="AF20" s="371"/>
      <c r="AG20" s="371"/>
      <c r="AH20" s="372"/>
    </row>
    <row r="21" spans="1:34" s="52" customFormat="1" ht="35.450000000000003" customHeight="1" thickBot="1" x14ac:dyDescent="0.25">
      <c r="A21" s="328"/>
      <c r="B21" s="336" t="str">
        <f>Translations!$D391</f>
        <v>People in prisons</v>
      </c>
      <c r="C21" s="78" t="s">
        <v>95</v>
      </c>
      <c r="D21" s="97" t="str">
        <f>Translations!$D415</f>
        <v>Percentage of people in prisons reached with HIV prevention programs - defined package of services</v>
      </c>
      <c r="E21" s="192" t="str">
        <f>IF(Section_A_HIV_Numerator_Tab_1!$B$10 = Translations!$D$47, Translations!$D$47, Section_A_HIV_Numerator_Tab_1!E22)</f>
        <v>Please select</v>
      </c>
      <c r="F21" s="228" t="str">
        <f>IFERROR(Section_A_HIV_Numerator_Tab_1!I22/Section_A_HIV_Denominator_Tab_2!G45, "")</f>
        <v/>
      </c>
      <c r="G21" s="116"/>
      <c r="H21" s="228" t="str">
        <f>IFERROR(Section_A_HIV_Numerator_Tab_1!K22/Section_A_HIV_Denominator_Tab_2!J45, "")</f>
        <v/>
      </c>
      <c r="I21" s="228" t="str">
        <f>IFERROR(Section_A_HIV_Numerator_Tab_1!L22/Section_A_HIV_Denominator_Tab_2!K45, "")</f>
        <v/>
      </c>
      <c r="J21" s="228" t="str">
        <f>IFERROR(Section_A_HIV_Numerator_Tab_1!M22/Section_A_HIV_Denominator_Tab_2!L45, "")</f>
        <v/>
      </c>
      <c r="K21" s="116"/>
      <c r="L21" s="228" t="str">
        <f>IFERROR((Section_A_HIV_Numerator_Tab_1!O22+Section_A_HIV_Numerator_Tab_1!S22+Section_A_HIV_Numerator_Tab_1!W22)/Section_A_HIV_Denominator_Tab_2!J45, "")</f>
        <v/>
      </c>
      <c r="M21" s="228" t="str">
        <f>IFERROR((Section_A_HIV_Numerator_Tab_1!P22+Section_A_HIV_Numerator_Tab_1!T22+Section_A_HIV_Numerator_Tab_1!X22)/Section_A_HIV_Denominator_Tab_2!K45, "")</f>
        <v/>
      </c>
      <c r="N21" s="228" t="str">
        <f>IFERROR((Section_A_HIV_Numerator_Tab_1!Q22+Section_A_HIV_Numerator_Tab_1!U22+Section_A_HIV_Numerator_Tab_1!Y22)/Section_A_HIV_Denominator_Tab_2!L45, "")</f>
        <v/>
      </c>
      <c r="O21" s="116"/>
      <c r="P21" s="168" t="str">
        <f>IFERROR((Section_A_HIV_Numerator_Tab_1!O22+Section_A_HIV_Numerator_Tab_1!S22+Section_A_HIV_Numerator_Tab_1!W22)/Section_A_HIV_Numerator_Tab_1!K22, "")</f>
        <v/>
      </c>
      <c r="Q21" s="168" t="str">
        <f>IFERROR((Section_A_HIV_Numerator_Tab_1!P22+Section_A_HIV_Numerator_Tab_1!T22+Section_A_HIV_Numerator_Tab_1!X22)/Section_A_HIV_Numerator_Tab_1!L22, "")</f>
        <v/>
      </c>
      <c r="R21" s="168" t="str">
        <f>IFERROR((Section_A_HIV_Numerator_Tab_1!Q22+Section_A_HIV_Numerator_Tab_1!U22+Section_A_HIV_Numerator_Tab_1!Y22)/Section_A_HIV_Numerator_Tab_1!M22, "")</f>
        <v/>
      </c>
      <c r="S21" s="116"/>
      <c r="T21" s="228" t="str">
        <f>IFERROR(Section_A_HIV_Numerator_Tab_1!O22/(Section_A_HIV_Numerator_Tab_1!O22+Section_A_HIV_Numerator_Tab_1!S22+Section_A_HIV_Numerator_Tab_1!W22), "")</f>
        <v/>
      </c>
      <c r="U21" s="228" t="str">
        <f>IFERROR(Section_A_HIV_Numerator_Tab_1!P22/(Section_A_HIV_Numerator_Tab_1!P22+Section_A_HIV_Numerator_Tab_1!T22+Section_A_HIV_Numerator_Tab_1!X22), "")</f>
        <v/>
      </c>
      <c r="V21" s="228" t="str">
        <f>IFERROR(Section_A_HIV_Numerator_Tab_1!Q22/(Section_A_HIV_Numerator_Tab_1!Q22+Section_A_HIV_Numerator_Tab_1!U22+Section_A_HIV_Numerator_Tab_1!Y22), "")</f>
        <v/>
      </c>
      <c r="W21" s="116"/>
      <c r="X21" s="228" t="str">
        <f>IFERROR(Section_A_HIV_Numerator_Tab_1!S22/(Section_A_HIV_Numerator_Tab_1!O22+Section_A_HIV_Numerator_Tab_1!S22+Section_A_HIV_Numerator_Tab_1!W22), "")</f>
        <v/>
      </c>
      <c r="Y21" s="228" t="str">
        <f>IFERROR(Section_A_HIV_Numerator_Tab_1!T22/(Section_A_HIV_Numerator_Tab_1!P22+Section_A_HIV_Numerator_Tab_1!T22+Section_A_HIV_Numerator_Tab_1!X22), "")</f>
        <v/>
      </c>
      <c r="Z21" s="228" t="str">
        <f>IFERROR(Section_A_HIV_Numerator_Tab_1!U22/(Section_A_HIV_Numerator_Tab_1!Q22+Section_A_HIV_Numerator_Tab_1!U22+Section_A_HIV_Numerator_Tab_1!Y22), "")</f>
        <v/>
      </c>
      <c r="AA21" s="116"/>
      <c r="AB21" s="228" t="str">
        <f>IFERROR(Section_A_HIV_Numerator_Tab_1!W22/(Section_A_HIV_Numerator_Tab_1!O22+Section_A_HIV_Numerator_Tab_1!S22+Section_A_HIV_Numerator_Tab_1!W22), "")</f>
        <v/>
      </c>
      <c r="AC21" s="228" t="str">
        <f>IFERROR(Section_A_HIV_Numerator_Tab_1!X22/(Section_A_HIV_Numerator_Tab_1!P22+Section_A_HIV_Numerator_Tab_1!T22+Section_A_HIV_Numerator_Tab_1!X22), "")</f>
        <v/>
      </c>
      <c r="AD21" s="230" t="str">
        <f>IFERROR(Section_A_HIV_Numerator_Tab_1!Y22/(Section_A_HIV_Numerator_Tab_1!Q22+Section_A_HIV_Numerator_Tab_1!U22+Section_A_HIV_Numerator_Tab_1!Y22), "")</f>
        <v/>
      </c>
      <c r="AE21" s="98"/>
      <c r="AF21" s="371"/>
      <c r="AG21" s="371"/>
      <c r="AH21" s="372"/>
    </row>
    <row r="22" spans="1:34" s="52" customFormat="1" ht="28.15" customHeight="1" thickBot="1" x14ac:dyDescent="0.25">
      <c r="A22" s="328"/>
      <c r="B22" s="288"/>
      <c r="C22" s="80"/>
      <c r="D22" s="95" t="str">
        <f>Translations!$D416</f>
        <v>Male condoms for PIP</v>
      </c>
      <c r="E22" s="192" t="str">
        <f>IF(Section_A_HIV_Numerator_Tab_1!$B$10 = Translations!$D$47, Translations!$D$47, Section_A_HIV_Numerator_Tab_1!E23)</f>
        <v>Please select</v>
      </c>
      <c r="F22" s="235">
        <f>IFERROR(Section_A_HIV_Numerator_Tab_1!I23, "")</f>
        <v>0</v>
      </c>
      <c r="G22" s="236"/>
      <c r="H22" s="237">
        <f>IFERROR(Section_A_HIV_Numerator_Tab_1!K23, "")</f>
        <v>0</v>
      </c>
      <c r="I22" s="237">
        <f>IFERROR(Section_A_HIV_Numerator_Tab_1!L23, "")</f>
        <v>0</v>
      </c>
      <c r="J22" s="237">
        <f>IFERROR(Section_A_HIV_Numerator_Tab_1!M23, "")</f>
        <v>0</v>
      </c>
      <c r="K22" s="236"/>
      <c r="L22" s="237">
        <f>IFERROR(Section_A_HIV_Numerator_Tab_1!O23+Section_A_HIV_Numerator_Tab_1!S23+Section_A_HIV_Numerator_Tab_1!W23, "")</f>
        <v>0</v>
      </c>
      <c r="M22" s="237">
        <f>IFERROR(Section_A_HIV_Numerator_Tab_1!P23+Section_A_HIV_Numerator_Tab_1!T23+Section_A_HIV_Numerator_Tab_1!X23, "")</f>
        <v>0</v>
      </c>
      <c r="N22" s="237">
        <f>IFERROR(Section_A_HIV_Numerator_Tab_1!Q23+Section_A_HIV_Numerator_Tab_1!U23+Section_A_HIV_Numerator_Tab_1!Y23, "")</f>
        <v>0</v>
      </c>
      <c r="O22" s="236"/>
      <c r="P22" s="170" t="str">
        <f>IFERROR((Section_A_HIV_Numerator_Tab_1!O23+Section_A_HIV_Numerator_Tab_1!S23+Section_A_HIV_Numerator_Tab_1!W23)/Section_A_HIV_Numerator_Tab_1!K23, "")</f>
        <v/>
      </c>
      <c r="Q22" s="170" t="str">
        <f>IFERROR((Section_A_HIV_Numerator_Tab_1!P23+Section_A_HIV_Numerator_Tab_1!T23+Section_A_HIV_Numerator_Tab_1!X23)/Section_A_HIV_Numerator_Tab_1!L23, "")</f>
        <v/>
      </c>
      <c r="R22" s="170" t="str">
        <f>IFERROR((Section_A_HIV_Numerator_Tab_1!Q23+Section_A_HIV_Numerator_Tab_1!U23+Section_A_HIV_Numerator_Tab_1!Y23)/Section_A_HIV_Numerator_Tab_1!M23, "")</f>
        <v/>
      </c>
      <c r="S22" s="236"/>
      <c r="T22" s="238" t="str">
        <f>IFERROR(Section_A_HIV_Numerator_Tab_1!O23/(Section_A_HIV_Numerator_Tab_1!O23+Section_A_HIV_Numerator_Tab_1!S23+Section_A_HIV_Numerator_Tab_1!W23), "")</f>
        <v/>
      </c>
      <c r="U22" s="238" t="str">
        <f>IFERROR(Section_A_HIV_Numerator_Tab_1!P23/(Section_A_HIV_Numerator_Tab_1!P23+Section_A_HIV_Numerator_Tab_1!T23+Section_A_HIV_Numerator_Tab_1!X23), "")</f>
        <v/>
      </c>
      <c r="V22" s="238" t="str">
        <f>IFERROR(Section_A_HIV_Numerator_Tab_1!Q23/(Section_A_HIV_Numerator_Tab_1!Q23+Section_A_HIV_Numerator_Tab_1!U23+Section_A_HIV_Numerator_Tab_1!Y23), "")</f>
        <v/>
      </c>
      <c r="W22" s="236"/>
      <c r="X22" s="238" t="str">
        <f>IFERROR(Section_A_HIV_Numerator_Tab_1!S23/(Section_A_HIV_Numerator_Tab_1!O23+Section_A_HIV_Numerator_Tab_1!S23+Section_A_HIV_Numerator_Tab_1!W23), "")</f>
        <v/>
      </c>
      <c r="Y22" s="238" t="str">
        <f>IFERROR(Section_A_HIV_Numerator_Tab_1!T23/(Section_A_HIV_Numerator_Tab_1!P23+Section_A_HIV_Numerator_Tab_1!T23+Section_A_HIV_Numerator_Tab_1!X23), "")</f>
        <v/>
      </c>
      <c r="Z22" s="238" t="str">
        <f>IFERROR(Section_A_HIV_Numerator_Tab_1!U23/(Section_A_HIV_Numerator_Tab_1!Q23+Section_A_HIV_Numerator_Tab_1!U23+Section_A_HIV_Numerator_Tab_1!Y23), "")</f>
        <v/>
      </c>
      <c r="AA22" s="236"/>
      <c r="AB22" s="238" t="str">
        <f>IFERROR(Section_A_HIV_Numerator_Tab_1!W23/(Section_A_HIV_Numerator_Tab_1!O23+Section_A_HIV_Numerator_Tab_1!S23+Section_A_HIV_Numerator_Tab_1!W23), "")</f>
        <v/>
      </c>
      <c r="AC22" s="238" t="str">
        <f>IFERROR(Section_A_HIV_Numerator_Tab_1!X23/(Section_A_HIV_Numerator_Tab_1!P23+Section_A_HIV_Numerator_Tab_1!T23+Section_A_HIV_Numerator_Tab_1!X23), "")</f>
        <v/>
      </c>
      <c r="AD22" s="239" t="str">
        <f>IFERROR(Section_A_HIV_Numerator_Tab_1!Y23/(Section_A_HIV_Numerator_Tab_1!Q23+Section_A_HIV_Numerator_Tab_1!U23+Section_A_HIV_Numerator_Tab_1!Y23), "")</f>
        <v/>
      </c>
      <c r="AE22" s="96"/>
      <c r="AF22" s="371"/>
      <c r="AG22" s="371"/>
      <c r="AH22" s="372"/>
    </row>
    <row r="23" spans="1:34" s="52" customFormat="1" ht="36.950000000000003" customHeight="1" thickBot="1" x14ac:dyDescent="0.25">
      <c r="A23" s="328"/>
      <c r="B23" s="336" t="str">
        <f>Translations!$D392</f>
        <v>Other vulnerable populations</v>
      </c>
      <c r="C23" s="78" t="s">
        <v>99</v>
      </c>
      <c r="D23" s="97" t="str">
        <f>Translations!$D417</f>
        <v>Percentage of other vulnerable populations reached with HIV prevention programs - defined package of services</v>
      </c>
      <c r="E23" s="192" t="str">
        <f>IF(Section_A_HIV_Numerator_Tab_1!$B$10 = Translations!$D$47, Translations!$D$47, Section_A_HIV_Numerator_Tab_1!E24)</f>
        <v>Please select</v>
      </c>
      <c r="F23" s="228" t="str">
        <f>IFERROR(Section_A_HIV_Numerator_Tab_1!I24/Section_A_HIV_Denominator_Tab_2!G51, "")</f>
        <v/>
      </c>
      <c r="G23" s="116"/>
      <c r="H23" s="228" t="str">
        <f>IFERROR(Section_A_HIV_Numerator_Tab_1!K24/Section_A_HIV_Denominator_Tab_2!J51, "")</f>
        <v/>
      </c>
      <c r="I23" s="228" t="str">
        <f>IFERROR(Section_A_HIV_Numerator_Tab_1!L24/Section_A_HIV_Denominator_Tab_2!K51, "")</f>
        <v/>
      </c>
      <c r="J23" s="228" t="str">
        <f>IFERROR(Section_A_HIV_Numerator_Tab_1!M24/Section_A_HIV_Denominator_Tab_2!L51, "")</f>
        <v/>
      </c>
      <c r="K23" s="116"/>
      <c r="L23" s="228" t="str">
        <f>IFERROR((Section_A_HIV_Numerator_Tab_1!W24+Section_A_HIV_Numerator_Tab_1!S24+Section_A_HIV_Numerator_Tab_1!O24)/Section_A_HIV_Denominator_Tab_2!J51, "")</f>
        <v/>
      </c>
      <c r="M23" s="228" t="str">
        <f>IFERROR((Section_A_HIV_Numerator_Tab_1!X24+Section_A_HIV_Numerator_Tab_1!T24+Section_A_HIV_Numerator_Tab_1!P24)/Section_A_HIV_Denominator_Tab_2!K51, "")</f>
        <v/>
      </c>
      <c r="N23" s="228" t="str">
        <f>IFERROR((Section_A_HIV_Numerator_Tab_1!Y24+Section_A_HIV_Numerator_Tab_1!U24+Section_A_HIV_Numerator_Tab_1!Q24)/Section_A_HIV_Denominator_Tab_2!L51, "")</f>
        <v/>
      </c>
      <c r="O23" s="116"/>
      <c r="P23" s="168" t="str">
        <f>IFERROR((Section_A_HIV_Numerator_Tab_1!O24+Section_A_HIV_Numerator_Tab_1!S24+Section_A_HIV_Numerator_Tab_1!W24)/Section_A_HIV_Numerator_Tab_1!K24, "")</f>
        <v/>
      </c>
      <c r="Q23" s="168" t="str">
        <f>IFERROR((Section_A_HIV_Numerator_Tab_1!P24+Section_A_HIV_Numerator_Tab_1!T24+Section_A_HIV_Numerator_Tab_1!X24)/Section_A_HIV_Numerator_Tab_1!L24, "")</f>
        <v/>
      </c>
      <c r="R23" s="168" t="str">
        <f>IFERROR((Section_A_HIV_Numerator_Tab_1!Q24+Section_A_HIV_Numerator_Tab_1!U24+Section_A_HIV_Numerator_Tab_1!Y24)/Section_A_HIV_Numerator_Tab_1!M24, "")</f>
        <v/>
      </c>
      <c r="S23" s="116"/>
      <c r="T23" s="228" t="str">
        <f>IFERROR(Section_A_HIV_Numerator_Tab_1!O24/(Section_A_HIV_Numerator_Tab_1!O24+Section_A_HIV_Numerator_Tab_1!S24+Section_A_HIV_Numerator_Tab_1!W24), "")</f>
        <v/>
      </c>
      <c r="U23" s="228" t="str">
        <f>IFERROR(Section_A_HIV_Numerator_Tab_1!P24/(Section_A_HIV_Numerator_Tab_1!P24+Section_A_HIV_Numerator_Tab_1!T24+Section_A_HIV_Numerator_Tab_1!X24), "")</f>
        <v/>
      </c>
      <c r="V23" s="228" t="str">
        <f>IFERROR(Section_A_HIV_Numerator_Tab_1!Q24/(Section_A_HIV_Numerator_Tab_1!Q24+Section_A_HIV_Numerator_Tab_1!U24+Section_A_HIV_Numerator_Tab_1!Y24), "")</f>
        <v/>
      </c>
      <c r="W23" s="116"/>
      <c r="X23" s="228" t="str">
        <f>IFERROR(Section_A_HIV_Numerator_Tab_1!S24/(Section_A_HIV_Numerator_Tab_1!O24+Section_A_HIV_Numerator_Tab_1!S24+Section_A_HIV_Numerator_Tab_1!W24), "")</f>
        <v/>
      </c>
      <c r="Y23" s="228" t="str">
        <f>IFERROR(Section_A_HIV_Numerator_Tab_1!T24/(Section_A_HIV_Numerator_Tab_1!P24+Section_A_HIV_Numerator_Tab_1!T24+Section_A_HIV_Numerator_Tab_1!X24), "")</f>
        <v/>
      </c>
      <c r="Z23" s="228" t="str">
        <f>IFERROR(Section_A_HIV_Numerator_Tab_1!U24/(Section_A_HIV_Numerator_Tab_1!Q24+Section_A_HIV_Numerator_Tab_1!U24+Section_A_HIV_Numerator_Tab_1!Y24), "")</f>
        <v/>
      </c>
      <c r="AA23" s="116"/>
      <c r="AB23" s="228" t="str">
        <f>IFERROR(Section_A_HIV_Numerator_Tab_1!W24/(Section_A_HIV_Numerator_Tab_1!O24+Section_A_HIV_Numerator_Tab_1!S24+Section_A_HIV_Numerator_Tab_1!W24), "")</f>
        <v/>
      </c>
      <c r="AC23" s="228" t="str">
        <f>IFERROR(Section_A_HIV_Numerator_Tab_1!X24/(Section_A_HIV_Numerator_Tab_1!P24+Section_A_HIV_Numerator_Tab_1!T24+Section_A_HIV_Numerator_Tab_1!X24), "")</f>
        <v/>
      </c>
      <c r="AD23" s="230" t="str">
        <f>IFERROR(Section_A_HIV_Numerator_Tab_1!Y24/(Section_A_HIV_Numerator_Tab_1!Q24+Section_A_HIV_Numerator_Tab_1!U24+Section_A_HIV_Numerator_Tab_1!Y24), "")</f>
        <v/>
      </c>
      <c r="AE23" s="98"/>
      <c r="AF23" s="371"/>
      <c r="AG23" s="371"/>
      <c r="AH23" s="372"/>
    </row>
    <row r="24" spans="1:34" s="52" customFormat="1" ht="28.15" customHeight="1" thickBot="1" x14ac:dyDescent="0.25">
      <c r="A24" s="328"/>
      <c r="B24" s="288"/>
      <c r="C24" s="80"/>
      <c r="D24" s="95" t="str">
        <f>Translations!$D418</f>
        <v>Male condoms for OVP</v>
      </c>
      <c r="E24" s="192" t="str">
        <f>IF(Section_A_HIV_Numerator_Tab_1!$B$10 = Translations!$D$47, Translations!$D$47, Section_A_HIV_Numerator_Tab_1!E25)</f>
        <v>Please select</v>
      </c>
      <c r="F24" s="235">
        <f>IFERROR(Section_A_HIV_Numerator_Tab_1!I25, "")</f>
        <v>0</v>
      </c>
      <c r="G24" s="236"/>
      <c r="H24" s="237">
        <f>IFERROR(Section_A_HIV_Numerator_Tab_1!K25, "")</f>
        <v>0</v>
      </c>
      <c r="I24" s="237">
        <f>IFERROR(Section_A_HIV_Numerator_Tab_1!L25, "")</f>
        <v>0</v>
      </c>
      <c r="J24" s="237">
        <f>IFERROR(Section_A_HIV_Numerator_Tab_1!M25, "")</f>
        <v>0</v>
      </c>
      <c r="K24" s="236"/>
      <c r="L24" s="237">
        <f>IFERROR(Section_A_HIV_Numerator_Tab_1!O25+Section_A_HIV_Numerator_Tab_1!S25+Section_A_HIV_Numerator_Tab_1!W25, "")</f>
        <v>0</v>
      </c>
      <c r="M24" s="237">
        <f>IFERROR(Section_A_HIV_Numerator_Tab_1!P25+Section_A_HIV_Numerator_Tab_1!T25+Section_A_HIV_Numerator_Tab_1!X25, "")</f>
        <v>0</v>
      </c>
      <c r="N24" s="237">
        <f>IFERROR(Section_A_HIV_Numerator_Tab_1!Q25+Section_A_HIV_Numerator_Tab_1!U25+Section_A_HIV_Numerator_Tab_1!Y25, "")</f>
        <v>0</v>
      </c>
      <c r="O24" s="236"/>
      <c r="P24" s="170" t="str">
        <f>IFERROR((Section_A_HIV_Numerator_Tab_1!O25+Section_A_HIV_Numerator_Tab_1!S25+Section_A_HIV_Numerator_Tab_1!W25)/Section_A_HIV_Numerator_Tab_1!K25, "")</f>
        <v/>
      </c>
      <c r="Q24" s="170" t="str">
        <f>IFERROR((Section_A_HIV_Numerator_Tab_1!P25+Section_A_HIV_Numerator_Tab_1!T25+Section_A_HIV_Numerator_Tab_1!X25)/Section_A_HIV_Numerator_Tab_1!L25, "")</f>
        <v/>
      </c>
      <c r="R24" s="170" t="str">
        <f>IFERROR((Section_A_HIV_Numerator_Tab_1!Q25+Section_A_HIV_Numerator_Tab_1!U25+Section_A_HIV_Numerator_Tab_1!Y25)/Section_A_HIV_Numerator_Tab_1!M25, "")</f>
        <v/>
      </c>
      <c r="S24" s="236"/>
      <c r="T24" s="238" t="str">
        <f>IFERROR(Section_A_HIV_Numerator_Tab_1!O25/(Section_A_HIV_Numerator_Tab_1!O25+Section_A_HIV_Numerator_Tab_1!S25+Section_A_HIV_Numerator_Tab_1!W25), "")</f>
        <v/>
      </c>
      <c r="U24" s="238" t="str">
        <f>IFERROR(Section_A_HIV_Numerator_Tab_1!P25/(Section_A_HIV_Numerator_Tab_1!P25+Section_A_HIV_Numerator_Tab_1!T25+Section_A_HIV_Numerator_Tab_1!X25), "")</f>
        <v/>
      </c>
      <c r="V24" s="238" t="str">
        <f>IFERROR(Section_A_HIV_Numerator_Tab_1!Q25/(Section_A_HIV_Numerator_Tab_1!Q25+Section_A_HIV_Numerator_Tab_1!U25+Section_A_HIV_Numerator_Tab_1!Y25), "")</f>
        <v/>
      </c>
      <c r="W24" s="236"/>
      <c r="X24" s="238" t="str">
        <f>IFERROR(Section_A_HIV_Numerator_Tab_1!S25/(Section_A_HIV_Numerator_Tab_1!O25+Section_A_HIV_Numerator_Tab_1!S25+Section_A_HIV_Numerator_Tab_1!W25), "")</f>
        <v/>
      </c>
      <c r="Y24" s="238" t="str">
        <f>IFERROR(Section_A_HIV_Numerator_Tab_1!T25/(Section_A_HIV_Numerator_Tab_1!P25+Section_A_HIV_Numerator_Tab_1!T25+Section_A_HIV_Numerator_Tab_1!X25), "")</f>
        <v/>
      </c>
      <c r="Z24" s="238" t="str">
        <f>IFERROR(Section_A_HIV_Numerator_Tab_1!U25/(Section_A_HIV_Numerator_Tab_1!Q25+Section_A_HIV_Numerator_Tab_1!U25+Section_A_HIV_Numerator_Tab_1!Y25), "")</f>
        <v/>
      </c>
      <c r="AA24" s="236"/>
      <c r="AB24" s="238" t="str">
        <f>IFERROR(Section_A_HIV_Numerator_Tab_1!W25/(Section_A_HIV_Numerator_Tab_1!O25+Section_A_HIV_Numerator_Tab_1!S25+Section_A_HIV_Numerator_Tab_1!W25), "")</f>
        <v/>
      </c>
      <c r="AC24" s="238" t="str">
        <f>IFERROR(Section_A_HIV_Numerator_Tab_1!X25/(Section_A_HIV_Numerator_Tab_1!P25+Section_A_HIV_Numerator_Tab_1!T25+Section_A_HIV_Numerator_Tab_1!X25), "")</f>
        <v/>
      </c>
      <c r="AD24" s="239" t="str">
        <f>IFERROR(Section_A_HIV_Numerator_Tab_1!Y25/(Section_A_HIV_Numerator_Tab_1!Q25+Section_A_HIV_Numerator_Tab_1!U25+Section_A_HIV_Numerator_Tab_1!Y25), "")</f>
        <v/>
      </c>
      <c r="AE24" s="96"/>
      <c r="AF24" s="371"/>
      <c r="AG24" s="371"/>
      <c r="AH24" s="372"/>
    </row>
    <row r="25" spans="1:34" s="52" customFormat="1" ht="33" customHeight="1" thickBot="1" x14ac:dyDescent="0.25">
      <c r="A25" s="328"/>
      <c r="B25" s="336" t="str">
        <f>Translations!$D393</f>
        <v>Adolescent girls and young women</v>
      </c>
      <c r="C25" s="78" t="s">
        <v>103</v>
      </c>
      <c r="D25" s="97" t="str">
        <f>Translations!$D419</f>
        <v>Percentage of high-risk AGYW reached with HIV prevention programs - defined package of services</v>
      </c>
      <c r="E25" s="192" t="str">
        <f>IF(Section_A_HIV_Numerator_Tab_1!$B$10 = Translations!$D$47, Translations!$D$47, Section_A_HIV_Numerator_Tab_1!E26)</f>
        <v>Please select</v>
      </c>
      <c r="F25" s="228" t="str">
        <f>IFERROR(Section_A_HIV_Numerator_Tab_1!I26/Section_A_HIV_Denominator_Tab_2!G53, "")</f>
        <v/>
      </c>
      <c r="G25" s="116"/>
      <c r="H25" s="228" t="str">
        <f>IFERROR(Section_A_HIV_Numerator_Tab_1!K26/Section_A_HIV_Denominator_Tab_2!J53, "")</f>
        <v/>
      </c>
      <c r="I25" s="228" t="str">
        <f>IFERROR(Section_A_HIV_Numerator_Tab_1!L26/Section_A_HIV_Denominator_Tab_2!K53, "")</f>
        <v/>
      </c>
      <c r="J25" s="228" t="str">
        <f>IFERROR(Section_A_HIV_Numerator_Tab_1!M26/Section_A_HIV_Denominator_Tab_2!L53, "")</f>
        <v/>
      </c>
      <c r="K25" s="116"/>
      <c r="L25" s="228" t="str">
        <f>IFERROR((Section_A_HIV_Numerator_Tab_1!O26+Section_A_HIV_Numerator_Tab_1!S26+Section_A_HIV_Numerator_Tab_1!W26)/Section_A_HIV_Denominator_Tab_2!J53, "")</f>
        <v/>
      </c>
      <c r="M25" s="228" t="str">
        <f>IFERROR((Section_A_HIV_Numerator_Tab_1!P26+Section_A_HIV_Numerator_Tab_1!T26+Section_A_HIV_Numerator_Tab_1!X26)/Section_A_HIV_Denominator_Tab_2!K53, "")</f>
        <v/>
      </c>
      <c r="N25" s="228" t="str">
        <f>IFERROR((Section_A_HIV_Numerator_Tab_1!Q26+Section_A_HIV_Numerator_Tab_1!U26+Section_A_HIV_Numerator_Tab_1!Y26)/Section_A_HIV_Denominator_Tab_2!L53, "")</f>
        <v/>
      </c>
      <c r="O25" s="116"/>
      <c r="P25" s="168" t="str">
        <f>IFERROR((Section_A_HIV_Numerator_Tab_1!O26+Section_A_HIV_Numerator_Tab_1!S26+Section_A_HIV_Numerator_Tab_1!W26)/Section_A_HIV_Numerator_Tab_1!K26, "")</f>
        <v/>
      </c>
      <c r="Q25" s="168" t="str">
        <f>IFERROR((Section_A_HIV_Numerator_Tab_1!P26+Section_A_HIV_Numerator_Tab_1!T26+Section_A_HIV_Numerator_Tab_1!X26)/Section_A_HIV_Numerator_Tab_1!L26, "")</f>
        <v/>
      </c>
      <c r="R25" s="168" t="str">
        <f>IFERROR((Section_A_HIV_Numerator_Tab_1!Q26+Section_A_HIV_Numerator_Tab_1!U26+Section_A_HIV_Numerator_Tab_1!Y26)/Section_A_HIV_Numerator_Tab_1!M26, "")</f>
        <v/>
      </c>
      <c r="S25" s="116"/>
      <c r="T25" s="228" t="str">
        <f>IFERROR(Section_A_HIV_Numerator_Tab_1!O26/(Section_A_HIV_Numerator_Tab_1!O26+Section_A_HIV_Numerator_Tab_1!S26+Section_A_HIV_Numerator_Tab_1!W26), "")</f>
        <v/>
      </c>
      <c r="U25" s="228" t="str">
        <f>IFERROR(Section_A_HIV_Numerator_Tab_1!P26/(Section_A_HIV_Numerator_Tab_1!P26+Section_A_HIV_Numerator_Tab_1!T26+Section_A_HIV_Numerator_Tab_1!X26), "")</f>
        <v/>
      </c>
      <c r="V25" s="228" t="str">
        <f>IFERROR(Section_A_HIV_Numerator_Tab_1!Q26/(Section_A_HIV_Numerator_Tab_1!Q26+Section_A_HIV_Numerator_Tab_1!U26+Section_A_HIV_Numerator_Tab_1!Y26), "")</f>
        <v/>
      </c>
      <c r="W25" s="116"/>
      <c r="X25" s="228" t="str">
        <f>IFERROR(Section_A_HIV_Numerator_Tab_1!S26/(Section_A_HIV_Numerator_Tab_1!O26+Section_A_HIV_Numerator_Tab_1!S26+Section_A_HIV_Numerator_Tab_1!W26), "")</f>
        <v/>
      </c>
      <c r="Y25" s="228" t="str">
        <f>IFERROR(Section_A_HIV_Numerator_Tab_1!T26/(Section_A_HIV_Numerator_Tab_1!P26+Section_A_HIV_Numerator_Tab_1!T26+Section_A_HIV_Numerator_Tab_1!X26), "")</f>
        <v/>
      </c>
      <c r="Z25" s="228" t="str">
        <f>IFERROR(Section_A_HIV_Numerator_Tab_1!U26/(Section_A_HIV_Numerator_Tab_1!Q26+Section_A_HIV_Numerator_Tab_1!U26+Section_A_HIV_Numerator_Tab_1!Y26), "")</f>
        <v/>
      </c>
      <c r="AA25" s="116"/>
      <c r="AB25" s="228" t="str">
        <f>IFERROR(Section_A_HIV_Numerator_Tab_1!W26/(Section_A_HIV_Numerator_Tab_1!O26+Section_A_HIV_Numerator_Tab_1!S26+Section_A_HIV_Numerator_Tab_1!W26), "")</f>
        <v/>
      </c>
      <c r="AC25" s="228" t="str">
        <f>IFERROR(Section_A_HIV_Numerator_Tab_1!X26/(Section_A_HIV_Numerator_Tab_1!P26+Section_A_HIV_Numerator_Tab_1!T26+Section_A_HIV_Numerator_Tab_1!X26), "")</f>
        <v/>
      </c>
      <c r="AD25" s="230" t="str">
        <f>IFERROR(Section_A_HIV_Numerator_Tab_1!Y26/(Section_A_HIV_Numerator_Tab_1!Q26+Section_A_HIV_Numerator_Tab_1!U26+Section_A_HIV_Numerator_Tab_1!Y26), "")</f>
        <v/>
      </c>
      <c r="AE25" s="98"/>
      <c r="AF25" s="371"/>
      <c r="AG25" s="371"/>
      <c r="AH25" s="372"/>
    </row>
    <row r="26" spans="1:34" s="52" customFormat="1" ht="36" customHeight="1" thickBot="1" x14ac:dyDescent="0.25">
      <c r="A26" s="328"/>
      <c r="B26" s="285"/>
      <c r="C26" s="79" t="s">
        <v>105</v>
      </c>
      <c r="D26" s="93" t="str">
        <f>Translations!$D420</f>
        <v>Number of high-risk AGYW who received any PrEP product at least once during the reporting period</v>
      </c>
      <c r="E26" s="192" t="str">
        <f>IF(Section_A_HIV_Numerator_Tab_1!$B$10 = Translations!$D$47, Translations!$D$47, Section_A_HIV_Numerator_Tab_1!E27)</f>
        <v>Please select</v>
      </c>
      <c r="F26" s="233" t="str">
        <f>IFERROR(Section_A_HIV_Numerator_Tab_1!I27/Section_A_HIV_Denominator_Tab_2!G57, "")</f>
        <v/>
      </c>
      <c r="G26" s="229"/>
      <c r="H26" s="233" t="str">
        <f>IFERROR(Section_A_HIV_Numerator_Tab_1!K27/Section_A_HIV_Denominator_Tab_2!J57, "")</f>
        <v/>
      </c>
      <c r="I26" s="233" t="str">
        <f>IFERROR(Section_A_HIV_Numerator_Tab_1!L27/Section_A_HIV_Denominator_Tab_2!K57, "")</f>
        <v/>
      </c>
      <c r="J26" s="233" t="str">
        <f>IFERROR(Section_A_HIV_Numerator_Tab_1!M27/Section_A_HIV_Denominator_Tab_2!L57, "")</f>
        <v/>
      </c>
      <c r="K26" s="229"/>
      <c r="L26" s="233" t="str">
        <f>IFERROR((Section_A_HIV_Numerator_Tab_1!O27+Section_A_HIV_Numerator_Tab_1!S27+Section_A_HIV_Numerator_Tab_1!W27)/Section_A_HIV_Denominator_Tab_2!J57, "")</f>
        <v/>
      </c>
      <c r="M26" s="233" t="str">
        <f>IFERROR((Section_A_HIV_Numerator_Tab_1!P27+Section_A_HIV_Numerator_Tab_1!T27+Section_A_HIV_Numerator_Tab_1!X27)/Section_A_HIV_Denominator_Tab_2!K57, "")</f>
        <v/>
      </c>
      <c r="N26" s="233" t="str">
        <f>IFERROR((Section_A_HIV_Numerator_Tab_1!Q27+Section_A_HIV_Numerator_Tab_1!U27+Section_A_HIV_Numerator_Tab_1!Y27)/Section_A_HIV_Denominator_Tab_2!L57, "")</f>
        <v/>
      </c>
      <c r="O26" s="229"/>
      <c r="P26" s="169" t="str">
        <f>IFERROR((Section_A_HIV_Numerator_Tab_1!O27+Section_A_HIV_Numerator_Tab_1!S27+Section_A_HIV_Numerator_Tab_1!W27)/Section_A_HIV_Numerator_Tab_1!K27, "")</f>
        <v/>
      </c>
      <c r="Q26" s="169" t="str">
        <f>IFERROR((Section_A_HIV_Numerator_Tab_1!P27+Section_A_HIV_Numerator_Tab_1!T27+Section_A_HIV_Numerator_Tab_1!X27)/Section_A_HIV_Numerator_Tab_1!L27, "")</f>
        <v/>
      </c>
      <c r="R26" s="169" t="str">
        <f>IFERROR((Section_A_HIV_Numerator_Tab_1!Q27+Section_A_HIV_Numerator_Tab_1!U27+Section_A_HIV_Numerator_Tab_1!Y27)/Section_A_HIV_Numerator_Tab_1!M27, "")</f>
        <v/>
      </c>
      <c r="S26" s="229"/>
      <c r="T26" s="233" t="str">
        <f>IFERROR(Section_A_HIV_Numerator_Tab_1!O27/(Section_A_HIV_Numerator_Tab_1!O27+Section_A_HIV_Numerator_Tab_1!S27+Section_A_HIV_Numerator_Tab_1!W27), "")</f>
        <v/>
      </c>
      <c r="U26" s="233" t="str">
        <f>IFERROR(Section_A_HIV_Numerator_Tab_1!P27/(Section_A_HIV_Numerator_Tab_1!P27+Section_A_HIV_Numerator_Tab_1!T27+Section_A_HIV_Numerator_Tab_1!X27), "")</f>
        <v/>
      </c>
      <c r="V26" s="233" t="str">
        <f>IFERROR(Section_A_HIV_Numerator_Tab_1!Q27/(Section_A_HIV_Numerator_Tab_1!Q27+Section_A_HIV_Numerator_Tab_1!U27+Section_A_HIV_Numerator_Tab_1!Y27), "")</f>
        <v/>
      </c>
      <c r="W26" s="229"/>
      <c r="X26" s="233" t="str">
        <f>IFERROR(Section_A_HIV_Numerator_Tab_1!S27/(Section_A_HIV_Numerator_Tab_1!O27+Section_A_HIV_Numerator_Tab_1!S27+Section_A_HIV_Numerator_Tab_1!W27), "")</f>
        <v/>
      </c>
      <c r="Y26" s="233" t="str">
        <f>IFERROR(Section_A_HIV_Numerator_Tab_1!T27/(Section_A_HIV_Numerator_Tab_1!P27+Section_A_HIV_Numerator_Tab_1!T27+Section_A_HIV_Numerator_Tab_1!X27), "")</f>
        <v/>
      </c>
      <c r="Z26" s="233" t="str">
        <f>IFERROR(Section_A_HIV_Numerator_Tab_1!U27/(Section_A_HIV_Numerator_Tab_1!Q27+Section_A_HIV_Numerator_Tab_1!U27+Section_A_HIV_Numerator_Tab_1!Y27), "")</f>
        <v/>
      </c>
      <c r="AA26" s="229"/>
      <c r="AB26" s="233" t="str">
        <f>IFERROR(Section_A_HIV_Numerator_Tab_1!W27/(Section_A_HIV_Numerator_Tab_1!O27+Section_A_HIV_Numerator_Tab_1!S27+Section_A_HIV_Numerator_Tab_1!W27), "")</f>
        <v/>
      </c>
      <c r="AC26" s="233" t="str">
        <f>IFERROR(Section_A_HIV_Numerator_Tab_1!X27/(Section_A_HIV_Numerator_Tab_1!P27+Section_A_HIV_Numerator_Tab_1!T27+Section_A_HIV_Numerator_Tab_1!X27), "")</f>
        <v/>
      </c>
      <c r="AD26" s="234" t="str">
        <f>IFERROR(Section_A_HIV_Numerator_Tab_1!Y27/(Section_A_HIV_Numerator_Tab_1!Q27+Section_A_HIV_Numerator_Tab_1!U27+Section_A_HIV_Numerator_Tab_1!Y27), "")</f>
        <v/>
      </c>
      <c r="AE26" s="92"/>
      <c r="AF26" s="371"/>
      <c r="AG26" s="371"/>
      <c r="AH26" s="372"/>
    </row>
    <row r="27" spans="1:34" s="52" customFormat="1" ht="28.15" customHeight="1" thickBot="1" x14ac:dyDescent="0.25">
      <c r="A27" s="328"/>
      <c r="B27" s="288"/>
      <c r="C27" s="80"/>
      <c r="D27" s="99" t="str">
        <f>Translations!$D421</f>
        <v>Male condoms for high-risk AGYW</v>
      </c>
      <c r="E27" s="192" t="str">
        <f>IF(Section_A_HIV_Numerator_Tab_1!$B$10 = Translations!$D$47, Translations!$D$47, Section_A_HIV_Numerator_Tab_1!E28)</f>
        <v>Please select</v>
      </c>
      <c r="F27" s="235">
        <f>IFERROR(Section_A_HIV_Numerator_Tab_1!I28, "")</f>
        <v>0</v>
      </c>
      <c r="G27" s="232"/>
      <c r="H27" s="237">
        <f>IFERROR(Section_A_HIV_Numerator_Tab_1!K28, "")</f>
        <v>0</v>
      </c>
      <c r="I27" s="237">
        <f>IFERROR(Section_A_HIV_Numerator_Tab_1!L28, "")</f>
        <v>0</v>
      </c>
      <c r="J27" s="237">
        <f>IFERROR(Section_A_HIV_Numerator_Tab_1!M28, "")</f>
        <v>0</v>
      </c>
      <c r="K27" s="232"/>
      <c r="L27" s="237">
        <f>IFERROR(Section_A_HIV_Numerator_Tab_1!O28+Section_A_HIV_Numerator_Tab_1!S28+Section_A_HIV_Numerator_Tab_1!W28, "")</f>
        <v>0</v>
      </c>
      <c r="M27" s="237">
        <f>IFERROR(Section_A_HIV_Numerator_Tab_1!P28+Section_A_HIV_Numerator_Tab_1!T28+Section_A_HIV_Numerator_Tab_1!X28, "")</f>
        <v>0</v>
      </c>
      <c r="N27" s="237">
        <f>IFERROR(Section_A_HIV_Numerator_Tab_1!Q28+Section_A_HIV_Numerator_Tab_1!U28+Section_A_HIV_Numerator_Tab_1!Y28, "")</f>
        <v>0</v>
      </c>
      <c r="O27" s="232"/>
      <c r="P27" s="170" t="str">
        <f>IFERROR((Section_A_HIV_Numerator_Tab_1!O28+Section_A_HIV_Numerator_Tab_1!S28+Section_A_HIV_Numerator_Tab_1!W28)/Section_A_HIV_Numerator_Tab_1!K28, "")</f>
        <v/>
      </c>
      <c r="Q27" s="170" t="str">
        <f>IFERROR((Section_A_HIV_Numerator_Tab_1!P28+Section_A_HIV_Numerator_Tab_1!T28+Section_A_HIV_Numerator_Tab_1!X28)/Section_A_HIV_Numerator_Tab_1!L28, "")</f>
        <v/>
      </c>
      <c r="R27" s="170" t="str">
        <f>IFERROR((Section_A_HIV_Numerator_Tab_1!Q28+Section_A_HIV_Numerator_Tab_1!U28+Section_A_HIV_Numerator_Tab_1!Y28)/Section_A_HIV_Numerator_Tab_1!M28, "")</f>
        <v/>
      </c>
      <c r="S27" s="232"/>
      <c r="T27" s="238" t="str">
        <f>IFERROR(Section_A_HIV_Numerator_Tab_1!O28/(Section_A_HIV_Numerator_Tab_1!O28+Section_A_HIV_Numerator_Tab_1!S28+Section_A_HIV_Numerator_Tab_1!W28), "")</f>
        <v/>
      </c>
      <c r="U27" s="238" t="str">
        <f>IFERROR(Section_A_HIV_Numerator_Tab_1!P28/(Section_A_HIV_Numerator_Tab_1!P28+Section_A_HIV_Numerator_Tab_1!T28+Section_A_HIV_Numerator_Tab_1!X28), "")</f>
        <v/>
      </c>
      <c r="V27" s="238" t="str">
        <f>IFERROR(Section_A_HIV_Numerator_Tab_1!Q28/(Section_A_HIV_Numerator_Tab_1!Q28+Section_A_HIV_Numerator_Tab_1!U28+Section_A_HIV_Numerator_Tab_1!Y28), "")</f>
        <v/>
      </c>
      <c r="W27" s="232"/>
      <c r="X27" s="238" t="str">
        <f>IFERROR(Section_A_HIV_Numerator_Tab_1!S28/(Section_A_HIV_Numerator_Tab_1!O28+Section_A_HIV_Numerator_Tab_1!S28+Section_A_HIV_Numerator_Tab_1!W28), "")</f>
        <v/>
      </c>
      <c r="Y27" s="238" t="str">
        <f>IFERROR(Section_A_HIV_Numerator_Tab_1!T28/(Section_A_HIV_Numerator_Tab_1!P28+Section_A_HIV_Numerator_Tab_1!T28+Section_A_HIV_Numerator_Tab_1!X28), "")</f>
        <v/>
      </c>
      <c r="Z27" s="238" t="str">
        <f>IFERROR(Section_A_HIV_Numerator_Tab_1!U28/(Section_A_HIV_Numerator_Tab_1!Q28+Section_A_HIV_Numerator_Tab_1!U28+Section_A_HIV_Numerator_Tab_1!Y28), "")</f>
        <v/>
      </c>
      <c r="AA27" s="232"/>
      <c r="AB27" s="238" t="str">
        <f>IFERROR(Section_A_HIV_Numerator_Tab_1!W28/(Section_A_HIV_Numerator_Tab_1!O28+Section_A_HIV_Numerator_Tab_1!S28+Section_A_HIV_Numerator_Tab_1!W28), "")</f>
        <v/>
      </c>
      <c r="AC27" s="238" t="str">
        <f>IFERROR(Section_A_HIV_Numerator_Tab_1!X28/(Section_A_HIV_Numerator_Tab_1!P28+Section_A_HIV_Numerator_Tab_1!T28+Section_A_HIV_Numerator_Tab_1!X28), "")</f>
        <v/>
      </c>
      <c r="AD27" s="239" t="str">
        <f>IFERROR(Section_A_HIV_Numerator_Tab_1!Y28/(Section_A_HIV_Numerator_Tab_1!Q28+Section_A_HIV_Numerator_Tab_1!U28+Section_A_HIV_Numerator_Tab_1!Y28), "")</f>
        <v/>
      </c>
      <c r="AE27" s="94"/>
      <c r="AF27" s="371"/>
      <c r="AG27" s="371"/>
      <c r="AH27" s="372"/>
    </row>
    <row r="28" spans="1:34" s="52" customFormat="1" ht="36.6" customHeight="1" thickBot="1" x14ac:dyDescent="0.25">
      <c r="A28" s="329"/>
      <c r="B28" s="100" t="str">
        <f>Translations!$D394</f>
        <v>Key populations (PrEP)</v>
      </c>
      <c r="C28" s="81" t="s">
        <v>109</v>
      </c>
      <c r="D28" s="101" t="str">
        <f>Translations!$D422</f>
        <v>Number of people who received any PrEP product at least once during the reporting period</v>
      </c>
      <c r="E28" s="192" t="str">
        <f>IF(Section_A_HIV_Numerator_Tab_1!$B$10 = Translations!$D$47, Translations!$D$47, Section_A_HIV_Numerator_Tab_1!E29)</f>
        <v>Please select</v>
      </c>
      <c r="F28" s="240">
        <f>IFERROR(Section_A_HIV_Numerator_Tab_1!I29, "")</f>
        <v>0</v>
      </c>
      <c r="G28" s="236"/>
      <c r="H28" s="241">
        <f>IFERROR(Section_A_HIV_Numerator_Tab_1!K29, "")</f>
        <v>0</v>
      </c>
      <c r="I28" s="241">
        <f>IFERROR(Section_A_HIV_Numerator_Tab_1!L29, "")</f>
        <v>0</v>
      </c>
      <c r="J28" s="241">
        <f>IFERROR(Section_A_HIV_Numerator_Tab_1!M29, "")</f>
        <v>0</v>
      </c>
      <c r="K28" s="236"/>
      <c r="L28" s="241">
        <f>IFERROR(Section_A_HIV_Numerator_Tab_1!O29+Section_A_HIV_Numerator_Tab_1!S29+Section_A_HIV_Numerator_Tab_1!W29, "")</f>
        <v>0</v>
      </c>
      <c r="M28" s="241">
        <f>IFERROR(Section_A_HIV_Numerator_Tab_1!P29+Section_A_HIV_Numerator_Tab_1!T29+Section_A_HIV_Numerator_Tab_1!X29, "")</f>
        <v>0</v>
      </c>
      <c r="N28" s="241">
        <f>IFERROR(Section_A_HIV_Numerator_Tab_1!Q29+Section_A_HIV_Numerator_Tab_1!U29+Section_A_HIV_Numerator_Tab_1!Y29, "")</f>
        <v>0</v>
      </c>
      <c r="O28" s="236"/>
      <c r="P28" s="171" t="str">
        <f>IFERROR((Section_A_HIV_Numerator_Tab_1!O29+Section_A_HIV_Numerator_Tab_1!S29+Section_A_HIV_Numerator_Tab_1!W29)/Section_A_HIV_Numerator_Tab_1!K29, "")</f>
        <v/>
      </c>
      <c r="Q28" s="171" t="str">
        <f>IFERROR((Section_A_HIV_Numerator_Tab_1!P29+Section_A_HIV_Numerator_Tab_1!T29+Section_A_HIV_Numerator_Tab_1!X29)/Section_A_HIV_Numerator_Tab_1!L29, "")</f>
        <v/>
      </c>
      <c r="R28" s="171" t="str">
        <f>IFERROR((Section_A_HIV_Numerator_Tab_1!Q29+Section_A_HIV_Numerator_Tab_1!U29+Section_A_HIV_Numerator_Tab_1!Y29)/Section_A_HIV_Numerator_Tab_1!M29, "")</f>
        <v/>
      </c>
      <c r="S28" s="236"/>
      <c r="T28" s="102" t="str">
        <f>IFERROR(Section_A_HIV_Numerator_Tab_1!O29/(Section_A_HIV_Numerator_Tab_1!O29+Section_A_HIV_Numerator_Tab_1!S29+Section_A_HIV_Numerator_Tab_1!W29), "")</f>
        <v/>
      </c>
      <c r="U28" s="102" t="str">
        <f>IFERROR(Section_A_HIV_Numerator_Tab_1!P29/(Section_A_HIV_Numerator_Tab_1!P29+Section_A_HIV_Numerator_Tab_1!T29+Section_A_HIV_Numerator_Tab_1!X29), "")</f>
        <v/>
      </c>
      <c r="V28" s="102" t="str">
        <f>IFERROR(Section_A_HIV_Numerator_Tab_1!Q29/(Section_A_HIV_Numerator_Tab_1!Q29+Section_A_HIV_Numerator_Tab_1!U29+Section_A_HIV_Numerator_Tab_1!Y29), "")</f>
        <v/>
      </c>
      <c r="W28" s="236"/>
      <c r="X28" s="102" t="str">
        <f>IFERROR(Section_A_HIV_Numerator_Tab_1!S29/(Section_A_HIV_Numerator_Tab_1!O29+Section_A_HIV_Numerator_Tab_1!S29+Section_A_HIV_Numerator_Tab_1!W29), "")</f>
        <v/>
      </c>
      <c r="Y28" s="102" t="str">
        <f>IFERROR(Section_A_HIV_Numerator_Tab_1!T29/(Section_A_HIV_Numerator_Tab_1!P29+Section_A_HIV_Numerator_Tab_1!T29+Section_A_HIV_Numerator_Tab_1!X29), "")</f>
        <v/>
      </c>
      <c r="Z28" s="102" t="str">
        <f>IFERROR(Section_A_HIV_Numerator_Tab_1!U29/(Section_A_HIV_Numerator_Tab_1!Q29+Section_A_HIV_Numerator_Tab_1!U29+Section_A_HIV_Numerator_Tab_1!Y29), "")</f>
        <v/>
      </c>
      <c r="AA28" s="236"/>
      <c r="AB28" s="102" t="str">
        <f>IFERROR(Section_A_HIV_Numerator_Tab_1!W29/(Section_A_HIV_Numerator_Tab_1!O29+Section_A_HIV_Numerator_Tab_1!S29+Section_A_HIV_Numerator_Tab_1!W29), "")</f>
        <v/>
      </c>
      <c r="AC28" s="102" t="str">
        <f>IFERROR(Section_A_HIV_Numerator_Tab_1!X29/(Section_A_HIV_Numerator_Tab_1!P29+Section_A_HIV_Numerator_Tab_1!T29+Section_A_HIV_Numerator_Tab_1!X29), "")</f>
        <v/>
      </c>
      <c r="AD28" s="242" t="str">
        <f>IFERROR(Section_A_HIV_Numerator_Tab_1!Y29/(Section_A_HIV_Numerator_Tab_1!Q29+Section_A_HIV_Numerator_Tab_1!U29+Section_A_HIV_Numerator_Tab_1!Y29), "")</f>
        <v/>
      </c>
      <c r="AE28" s="96"/>
      <c r="AF28" s="373"/>
      <c r="AG28" s="373"/>
      <c r="AH28" s="374"/>
    </row>
    <row r="29" spans="1:34" s="52" customFormat="1" ht="33.950000000000003" customHeight="1" thickBot="1" x14ac:dyDescent="0.25">
      <c r="A29" s="327" t="str">
        <f>Translations!$D384</f>
        <v>Differentiated HIV testing services</v>
      </c>
      <c r="B29" s="100" t="str">
        <f>Translations!$D395</f>
        <v>Men who have sex with men</v>
      </c>
      <c r="C29" s="81" t="s">
        <v>112</v>
      </c>
      <c r="D29" s="101" t="str">
        <f>Translations!$D423</f>
        <v>Percentage of men who have sex with men (MSM) that have received an HIV test during the reporting period in KP-specific programs and know their results</v>
      </c>
      <c r="E29" s="192" t="str">
        <f>IF(Section_A_HIV_Numerator_Tab_1!$B$10 = Translations!$D$47, Translations!$D$47, Section_A_HIV_Numerator_Tab_1!E30)</f>
        <v>Please select</v>
      </c>
      <c r="F29" s="102" t="str">
        <f>IFERROR(Section_A_HIV_Numerator_Tab_1!I30/Section_A_HIV_Denominator_Tab_2!G13, "")</f>
        <v/>
      </c>
      <c r="G29" s="236"/>
      <c r="H29" s="102" t="str">
        <f>IFERROR(Section_A_HIV_Numerator_Tab_1!K30/Section_A_HIV_Denominator_Tab_2!J13, "")</f>
        <v/>
      </c>
      <c r="I29" s="102" t="str">
        <f>IFERROR(Section_A_HIV_Numerator_Tab_1!L30/Section_A_HIV_Denominator_Tab_2!K13, "")</f>
        <v/>
      </c>
      <c r="J29" s="102" t="str">
        <f>IFERROR(Section_A_HIV_Numerator_Tab_1!M30/Section_A_HIV_Denominator_Tab_2!L13, "")</f>
        <v/>
      </c>
      <c r="K29" s="236"/>
      <c r="L29" s="102" t="str">
        <f>IFERROR((Section_A_HIV_Numerator_Tab_1!O30+Section_A_HIV_Numerator_Tab_1!S30+Section_A_HIV_Numerator_Tab_1!W30)/Section_A_HIV_Denominator_Tab_2!J13, "")</f>
        <v/>
      </c>
      <c r="M29" s="102" t="str">
        <f>IFERROR((Section_A_HIV_Numerator_Tab_1!P30+Section_A_HIV_Numerator_Tab_1!T30+Section_A_HIV_Numerator_Tab_1!X30)/Section_A_HIV_Denominator_Tab_2!K13, "")</f>
        <v/>
      </c>
      <c r="N29" s="102" t="str">
        <f>IFERROR((Section_A_HIV_Numerator_Tab_1!Q30+Section_A_HIV_Numerator_Tab_1!U30+Section_A_HIV_Numerator_Tab_1!Y30)/Section_A_HIV_Denominator_Tab_2!L13, "")</f>
        <v/>
      </c>
      <c r="O29" s="236"/>
      <c r="P29" s="171" t="str">
        <f>IFERROR((Section_A_HIV_Numerator_Tab_1!O30+Section_A_HIV_Numerator_Tab_1!S30+Section_A_HIV_Numerator_Tab_1!W30)/Section_A_HIV_Numerator_Tab_1!K30, "")</f>
        <v/>
      </c>
      <c r="Q29" s="171" t="str">
        <f>IFERROR((Section_A_HIV_Numerator_Tab_1!P30+Section_A_HIV_Numerator_Tab_1!T30+Section_A_HIV_Numerator_Tab_1!X30)/Section_A_HIV_Numerator_Tab_1!L30, "")</f>
        <v/>
      </c>
      <c r="R29" s="171" t="str">
        <f>IFERROR((Section_A_HIV_Numerator_Tab_1!Q30+Section_A_HIV_Numerator_Tab_1!U30+Section_A_HIV_Numerator_Tab_1!Y30)/Section_A_HIV_Numerator_Tab_1!M30, "")</f>
        <v/>
      </c>
      <c r="S29" s="236"/>
      <c r="T29" s="102" t="str">
        <f>IFERROR(Section_A_HIV_Numerator_Tab_1!O30/(Section_A_HIV_Numerator_Tab_1!O30+Section_A_HIV_Numerator_Tab_1!S30+Section_A_HIV_Numerator_Tab_1!W30), "")</f>
        <v/>
      </c>
      <c r="U29" s="102" t="str">
        <f>IFERROR(Section_A_HIV_Numerator_Tab_1!P30/(Section_A_HIV_Numerator_Tab_1!P30+Section_A_HIV_Numerator_Tab_1!T30+Section_A_HIV_Numerator_Tab_1!X30), "")</f>
        <v/>
      </c>
      <c r="V29" s="102" t="str">
        <f>IFERROR(Section_A_HIV_Numerator_Tab_1!Q30/(Section_A_HIV_Numerator_Tab_1!Q30+Section_A_HIV_Numerator_Tab_1!U30+Section_A_HIV_Numerator_Tab_1!Y30), "")</f>
        <v/>
      </c>
      <c r="W29" s="236"/>
      <c r="X29" s="102" t="str">
        <f>IFERROR(Section_A_HIV_Numerator_Tab_1!S30/(Section_A_HIV_Numerator_Tab_1!O30+Section_A_HIV_Numerator_Tab_1!S30+Section_A_HIV_Numerator_Tab_1!W30), "")</f>
        <v/>
      </c>
      <c r="Y29" s="102" t="str">
        <f>IFERROR(Section_A_HIV_Numerator_Tab_1!T30/(Section_A_HIV_Numerator_Tab_1!P30+Section_A_HIV_Numerator_Tab_1!T30+Section_A_HIV_Numerator_Tab_1!X30), "")</f>
        <v/>
      </c>
      <c r="Z29" s="102" t="str">
        <f>IFERROR(Section_A_HIV_Numerator_Tab_1!U30/(Section_A_HIV_Numerator_Tab_1!Q30+Section_A_HIV_Numerator_Tab_1!U30+Section_A_HIV_Numerator_Tab_1!Y30), "")</f>
        <v/>
      </c>
      <c r="AA29" s="236"/>
      <c r="AB29" s="102" t="str">
        <f>IFERROR(Section_A_HIV_Numerator_Tab_1!W30/(Section_A_HIV_Numerator_Tab_1!O30+Section_A_HIV_Numerator_Tab_1!S30+Section_A_HIV_Numerator_Tab_1!W30), "")</f>
        <v/>
      </c>
      <c r="AC29" s="102" t="str">
        <f>IFERROR(Section_A_HIV_Numerator_Tab_1!X30/(Section_A_HIV_Numerator_Tab_1!P30+Section_A_HIV_Numerator_Tab_1!T30+Section_A_HIV_Numerator_Tab_1!X30), "")</f>
        <v/>
      </c>
      <c r="AD29" s="242" t="str">
        <f>IFERROR(Section_A_HIV_Numerator_Tab_1!Y30/(Section_A_HIV_Numerator_Tab_1!Q30+Section_A_HIV_Numerator_Tab_1!U30+Section_A_HIV_Numerator_Tab_1!Y30), "")</f>
        <v/>
      </c>
      <c r="AE29" s="96"/>
      <c r="AF29" s="369" t="str">
        <f>IFERROR(Section_A_HIV_Numerator_Tab_1!AN45/Section_A_HIV_Numerator_Tab_1!AL45, "")</f>
        <v/>
      </c>
      <c r="AG29" s="369"/>
      <c r="AH29" s="370"/>
    </row>
    <row r="30" spans="1:34" s="52" customFormat="1" ht="38.1" customHeight="1" thickBot="1" x14ac:dyDescent="0.25">
      <c r="A30" s="328"/>
      <c r="B30" s="100" t="str">
        <f>Translations!$D396</f>
        <v>Trans and gender-diverse people</v>
      </c>
      <c r="C30" s="81" t="s">
        <v>114</v>
      </c>
      <c r="D30" s="101" t="str">
        <f>Translations!$D424</f>
        <v>Percentage of trans and gender-diverse people that have received an HIV test during the reporting period in KP-specific programs and know their results</v>
      </c>
      <c r="E30" s="192" t="str">
        <f>IF(Section_A_HIV_Numerator_Tab_1!$B$10 = Translations!$D$47, Translations!$D$47, Section_A_HIV_Numerator_Tab_1!E31)</f>
        <v>Please select</v>
      </c>
      <c r="F30" s="102" t="str">
        <f>IFERROR(Section_A_HIV_Numerator_Tab_1!I31/Section_A_HIV_Denominator_Tab_2!G21, "")</f>
        <v/>
      </c>
      <c r="G30" s="236"/>
      <c r="H30" s="102" t="str">
        <f>IFERROR(Section_A_HIV_Numerator_Tab_1!K31/Section_A_HIV_Denominator_Tab_2!J21, "")</f>
        <v/>
      </c>
      <c r="I30" s="102" t="str">
        <f>IFERROR(Section_A_HIV_Numerator_Tab_1!L31/Section_A_HIV_Denominator_Tab_2!K21, "")</f>
        <v/>
      </c>
      <c r="J30" s="102" t="str">
        <f>IFERROR(Section_A_HIV_Numerator_Tab_1!M31/Section_A_HIV_Denominator_Tab_2!L21, "")</f>
        <v/>
      </c>
      <c r="K30" s="236"/>
      <c r="L30" s="102" t="str">
        <f>IFERROR((Section_A_HIV_Numerator_Tab_1!K31+Section_A_HIV_Numerator_Tab_1!O31+Section_A_HIV_Numerator_Tab_1!S31)/Section_A_HIV_Denominator_Tab_2!J21, "")</f>
        <v/>
      </c>
      <c r="M30" s="102" t="str">
        <f>IFERROR((Section_A_HIV_Numerator_Tab_1!L31+Section_A_HIV_Numerator_Tab_1!P31+Section_A_HIV_Numerator_Tab_1!T31)/Section_A_HIV_Denominator_Tab_2!K21, "")</f>
        <v/>
      </c>
      <c r="N30" s="102" t="str">
        <f>IFERROR((Section_A_HIV_Numerator_Tab_1!M31+Section_A_HIV_Numerator_Tab_1!Q31+Section_A_HIV_Numerator_Tab_1!U31)/Section_A_HIV_Denominator_Tab_2!L21, "")</f>
        <v/>
      </c>
      <c r="O30" s="236"/>
      <c r="P30" s="171" t="str">
        <f>IFERROR((Section_A_HIV_Numerator_Tab_1!O31+Section_A_HIV_Numerator_Tab_1!S31+Section_A_HIV_Numerator_Tab_1!W31)/Section_A_HIV_Numerator_Tab_1!K31, "")</f>
        <v/>
      </c>
      <c r="Q30" s="171" t="str">
        <f>IFERROR((Section_A_HIV_Numerator_Tab_1!P31+Section_A_HIV_Numerator_Tab_1!T31+Section_A_HIV_Numerator_Tab_1!X31)/Section_A_HIV_Numerator_Tab_1!L31, "")</f>
        <v/>
      </c>
      <c r="R30" s="171" t="str">
        <f>IFERROR((Section_A_HIV_Numerator_Tab_1!Q31+Section_A_HIV_Numerator_Tab_1!U31+Section_A_HIV_Numerator_Tab_1!Y31)/Section_A_HIV_Numerator_Tab_1!M31, "")</f>
        <v/>
      </c>
      <c r="S30" s="236"/>
      <c r="T30" s="102" t="str">
        <f>IFERROR(Section_A_HIV_Numerator_Tab_1!O31/(Section_A_HIV_Numerator_Tab_1!O31+Section_A_HIV_Numerator_Tab_1!S31+Section_A_HIV_Numerator_Tab_1!W31), "")</f>
        <v/>
      </c>
      <c r="U30" s="102" t="str">
        <f>IFERROR(Section_A_HIV_Numerator_Tab_1!P31/(Section_A_HIV_Numerator_Tab_1!P31+Section_A_HIV_Numerator_Tab_1!T31+Section_A_HIV_Numerator_Tab_1!X31), "")</f>
        <v/>
      </c>
      <c r="V30" s="102" t="str">
        <f>IFERROR(Section_A_HIV_Numerator_Tab_1!Q31/(Section_A_HIV_Numerator_Tab_1!Q31+Section_A_HIV_Numerator_Tab_1!U31+Section_A_HIV_Numerator_Tab_1!Y31), "")</f>
        <v/>
      </c>
      <c r="W30" s="236"/>
      <c r="X30" s="102" t="str">
        <f>IFERROR(Section_A_HIV_Numerator_Tab_1!S31/(Section_A_HIV_Numerator_Tab_1!O31+Section_A_HIV_Numerator_Tab_1!S31+Section_A_HIV_Numerator_Tab_1!W31), "")</f>
        <v/>
      </c>
      <c r="Y30" s="102" t="str">
        <f>IFERROR(Section_A_HIV_Numerator_Tab_1!T31/(Section_A_HIV_Numerator_Tab_1!P31+Section_A_HIV_Numerator_Tab_1!T31+Section_A_HIV_Numerator_Tab_1!X31), "")</f>
        <v/>
      </c>
      <c r="Z30" s="102" t="str">
        <f>IFERROR(Section_A_HIV_Numerator_Tab_1!U31/(Section_A_HIV_Numerator_Tab_1!Q31+Section_A_HIV_Numerator_Tab_1!U31+Section_A_HIV_Numerator_Tab_1!Y31), "")</f>
        <v/>
      </c>
      <c r="AA30" s="236"/>
      <c r="AB30" s="102" t="str">
        <f>IFERROR(Section_A_HIV_Numerator_Tab_1!W31/(Section_A_HIV_Numerator_Tab_1!O31+Section_A_HIV_Numerator_Tab_1!S31+Section_A_HIV_Numerator_Tab_1!W31), "")</f>
        <v/>
      </c>
      <c r="AC30" s="102" t="str">
        <f>IFERROR(Section_A_HIV_Numerator_Tab_1!X31/(Section_A_HIV_Numerator_Tab_1!P31+Section_A_HIV_Numerator_Tab_1!T31+Section_A_HIV_Numerator_Tab_1!X31), "")</f>
        <v/>
      </c>
      <c r="AD30" s="242" t="str">
        <f>IFERROR(Section_A_HIV_Numerator_Tab_1!Y31/(Section_A_HIV_Numerator_Tab_1!Q31+Section_A_HIV_Numerator_Tab_1!U31+Section_A_HIV_Numerator_Tab_1!Y31), "")</f>
        <v/>
      </c>
      <c r="AE30" s="96"/>
      <c r="AF30" s="371"/>
      <c r="AG30" s="371"/>
      <c r="AH30" s="372"/>
    </row>
    <row r="31" spans="1:34" s="52" customFormat="1" ht="33.950000000000003" customHeight="1" thickBot="1" x14ac:dyDescent="0.25">
      <c r="A31" s="328"/>
      <c r="B31" s="100" t="str">
        <f>Translations!$D397</f>
        <v>Sex workers</v>
      </c>
      <c r="C31" s="81" t="s">
        <v>116</v>
      </c>
      <c r="D31" s="101" t="str">
        <f>Translations!$D425</f>
        <v>Percentage of sex workers (SW) that have received an HIV test during the reporting period in KP-specific programs and know their results</v>
      </c>
      <c r="E31" s="192" t="str">
        <f>IF(Section_A_HIV_Numerator_Tab_1!$B$10 = Translations!$D$47, Translations!$D$47, Section_A_HIV_Numerator_Tab_1!E32)</f>
        <v>Please select</v>
      </c>
      <c r="F31" s="102" t="str">
        <f>IFERROR(Section_A_HIV_Numerator_Tab_1!I32/Section_A_HIV_Denominator_Tab_2!G29, "")</f>
        <v/>
      </c>
      <c r="G31" s="236"/>
      <c r="H31" s="102" t="str">
        <f>IFERROR(Section_A_HIV_Numerator_Tab_1!K32/Section_A_HIV_Denominator_Tab_2!J29, "")</f>
        <v/>
      </c>
      <c r="I31" s="102" t="str">
        <f>IFERROR(Section_A_HIV_Numerator_Tab_1!L32/Section_A_HIV_Denominator_Tab_2!K29, "")</f>
        <v/>
      </c>
      <c r="J31" s="102" t="str">
        <f>IFERROR(Section_A_HIV_Numerator_Tab_1!M32/Section_A_HIV_Denominator_Tab_2!L29, "")</f>
        <v/>
      </c>
      <c r="K31" s="236"/>
      <c r="L31" s="102" t="str">
        <f>IFERROR((Section_A_HIV_Numerator_Tab_1!O32+Section_A_HIV_Numerator_Tab_1!S32+Section_A_HIV_Numerator_Tab_1!W32)/Section_A_HIV_Denominator_Tab_2!J29, "")</f>
        <v/>
      </c>
      <c r="M31" s="102" t="str">
        <f>IFERROR((Section_A_HIV_Numerator_Tab_1!P32+Section_A_HIV_Numerator_Tab_1!T32+Section_A_HIV_Numerator_Tab_1!X32)/Section_A_HIV_Denominator_Tab_2!K29, "")</f>
        <v/>
      </c>
      <c r="N31" s="102" t="str">
        <f>IFERROR((Section_A_HIV_Numerator_Tab_1!Q32+Section_A_HIV_Numerator_Tab_1!U32+Section_A_HIV_Numerator_Tab_1!Y32)/Section_A_HIV_Denominator_Tab_2!L29, "")</f>
        <v/>
      </c>
      <c r="O31" s="236"/>
      <c r="P31" s="171" t="str">
        <f>IFERROR((Section_A_HIV_Numerator_Tab_1!O32+Section_A_HIV_Numerator_Tab_1!S32+Section_A_HIV_Numerator_Tab_1!W32)/Section_A_HIV_Numerator_Tab_1!K32, "")</f>
        <v/>
      </c>
      <c r="Q31" s="171" t="str">
        <f>IFERROR((Section_A_HIV_Numerator_Tab_1!P32+Section_A_HIV_Numerator_Tab_1!T32+Section_A_HIV_Numerator_Tab_1!X32)/Section_A_HIV_Numerator_Tab_1!L32, "")</f>
        <v/>
      </c>
      <c r="R31" s="171" t="str">
        <f>IFERROR((Section_A_HIV_Numerator_Tab_1!Q32+Section_A_HIV_Numerator_Tab_1!U32+Section_A_HIV_Numerator_Tab_1!Y32)/Section_A_HIV_Numerator_Tab_1!M32, "")</f>
        <v/>
      </c>
      <c r="S31" s="236"/>
      <c r="T31" s="102" t="str">
        <f>IFERROR(Section_A_HIV_Numerator_Tab_1!O32/(Section_A_HIV_Numerator_Tab_1!O32+Section_A_HIV_Numerator_Tab_1!S32+Section_A_HIV_Numerator_Tab_1!W32), "")</f>
        <v/>
      </c>
      <c r="U31" s="102" t="str">
        <f>IFERROR(Section_A_HIV_Numerator_Tab_1!P32/(Section_A_HIV_Numerator_Tab_1!P32+Section_A_HIV_Numerator_Tab_1!T32+Section_A_HIV_Numerator_Tab_1!X32), "")</f>
        <v/>
      </c>
      <c r="V31" s="102" t="str">
        <f>IFERROR(Section_A_HIV_Numerator_Tab_1!Q32/(Section_A_HIV_Numerator_Tab_1!Q32+Section_A_HIV_Numerator_Tab_1!U32+Section_A_HIV_Numerator_Tab_1!Y32), "")</f>
        <v/>
      </c>
      <c r="W31" s="236"/>
      <c r="X31" s="102" t="str">
        <f>IFERROR(Section_A_HIV_Numerator_Tab_1!S32/(Section_A_HIV_Numerator_Tab_1!O32+Section_A_HIV_Numerator_Tab_1!S32+Section_A_HIV_Numerator_Tab_1!W32), "")</f>
        <v/>
      </c>
      <c r="Y31" s="102" t="str">
        <f>IFERROR(Section_A_HIV_Numerator_Tab_1!T32/(Section_A_HIV_Numerator_Tab_1!P32+Section_A_HIV_Numerator_Tab_1!T32+Section_A_HIV_Numerator_Tab_1!X32), "")</f>
        <v/>
      </c>
      <c r="Z31" s="102" t="str">
        <f>IFERROR(Section_A_HIV_Numerator_Tab_1!U32/(Section_A_HIV_Numerator_Tab_1!Q32+Section_A_HIV_Numerator_Tab_1!U32+Section_A_HIV_Numerator_Tab_1!Y32), "")</f>
        <v/>
      </c>
      <c r="AA31" s="236"/>
      <c r="AB31" s="102" t="str">
        <f>IFERROR(Section_A_HIV_Numerator_Tab_1!W32/(Section_A_HIV_Numerator_Tab_1!O32+Section_A_HIV_Numerator_Tab_1!S32+Section_A_HIV_Numerator_Tab_1!W32), "")</f>
        <v/>
      </c>
      <c r="AC31" s="102" t="str">
        <f>IFERROR(Section_A_HIV_Numerator_Tab_1!X32/(Section_A_HIV_Numerator_Tab_1!P32+Section_A_HIV_Numerator_Tab_1!T32+Section_A_HIV_Numerator_Tab_1!X32), "")</f>
        <v/>
      </c>
      <c r="AD31" s="242" t="str">
        <f>IFERROR(Section_A_HIV_Numerator_Tab_1!Y32/(Section_A_HIV_Numerator_Tab_1!Q32+Section_A_HIV_Numerator_Tab_1!U32+Section_A_HIV_Numerator_Tab_1!Y32), "")</f>
        <v/>
      </c>
      <c r="AE31" s="96"/>
      <c r="AF31" s="371"/>
      <c r="AG31" s="371"/>
      <c r="AH31" s="372"/>
    </row>
    <row r="32" spans="1:34" s="52" customFormat="1" ht="32.450000000000003" customHeight="1" thickBot="1" x14ac:dyDescent="0.25">
      <c r="A32" s="328"/>
      <c r="B32" s="100" t="str">
        <f>Translations!$D398</f>
        <v>People who inject drugs</v>
      </c>
      <c r="C32" s="81" t="s">
        <v>118</v>
      </c>
      <c r="D32" s="101" t="str">
        <f>Translations!$D426</f>
        <v>Percentage of people who inject drugs (PWID) that have received an HIV test during the reporting period in KP-specific programs and know their results</v>
      </c>
      <c r="E32" s="192" t="str">
        <f>IF(Section_A_HIV_Numerator_Tab_1!$B$10 = Translations!$D$47, Translations!$D$47, Section_A_HIV_Numerator_Tab_1!E33)</f>
        <v>Please select</v>
      </c>
      <c r="F32" s="102" t="str">
        <f>IFERROR(Section_A_HIV_Numerator_Tab_1!I33/Section_A_HIV_Denominator_Tab_2!G37, "")</f>
        <v/>
      </c>
      <c r="G32" s="236"/>
      <c r="H32" s="102" t="str">
        <f>IFERROR(Section_A_HIV_Numerator_Tab_1!K33/Section_A_HIV_Denominator_Tab_2!J37, "")</f>
        <v/>
      </c>
      <c r="I32" s="102" t="str">
        <f>IFERROR(Section_A_HIV_Numerator_Tab_1!L33/Section_A_HIV_Denominator_Tab_2!K37, "")</f>
        <v/>
      </c>
      <c r="J32" s="102" t="str">
        <f>IFERROR(Section_A_HIV_Numerator_Tab_1!M33/Section_A_HIV_Denominator_Tab_2!L37, "")</f>
        <v/>
      </c>
      <c r="K32" s="236"/>
      <c r="L32" s="102" t="str">
        <f>IFERROR((Section_A_HIV_Numerator_Tab_1!O33+Section_A_HIV_Numerator_Tab_1!S33+Section_A_HIV_Numerator_Tab_1!W33)/Section_A_HIV_Denominator_Tab_2!J37, "")</f>
        <v/>
      </c>
      <c r="M32" s="102" t="str">
        <f>IFERROR((Section_A_HIV_Numerator_Tab_1!P33+Section_A_HIV_Numerator_Tab_1!T33+Section_A_HIV_Numerator_Tab_1!X33)/Section_A_HIV_Denominator_Tab_2!K37, "")</f>
        <v/>
      </c>
      <c r="N32" s="102" t="str">
        <f>IFERROR((Section_A_HIV_Numerator_Tab_1!Q33+Section_A_HIV_Numerator_Tab_1!U33+Section_A_HIV_Numerator_Tab_1!Y33)/Section_A_HIV_Denominator_Tab_2!L37, "")</f>
        <v/>
      </c>
      <c r="O32" s="236"/>
      <c r="P32" s="171" t="str">
        <f>IFERROR((Section_A_HIV_Numerator_Tab_1!O33+Section_A_HIV_Numerator_Tab_1!S33+Section_A_HIV_Numerator_Tab_1!W33)/Section_A_HIV_Numerator_Tab_1!K33, "")</f>
        <v/>
      </c>
      <c r="Q32" s="171" t="str">
        <f>IFERROR((Section_A_HIV_Numerator_Tab_1!P33+Section_A_HIV_Numerator_Tab_1!T33+Section_A_HIV_Numerator_Tab_1!X33)/Section_A_HIV_Numerator_Tab_1!L33, "")</f>
        <v/>
      </c>
      <c r="R32" s="171" t="str">
        <f>IFERROR((Section_A_HIV_Numerator_Tab_1!Q33+Section_A_HIV_Numerator_Tab_1!U33+Section_A_HIV_Numerator_Tab_1!Y33)/Section_A_HIV_Numerator_Tab_1!M33, "")</f>
        <v/>
      </c>
      <c r="S32" s="236"/>
      <c r="T32" s="102" t="str">
        <f>IFERROR(Section_A_HIV_Numerator_Tab_1!O33/(Section_A_HIV_Numerator_Tab_1!O33+Section_A_HIV_Numerator_Tab_1!S33+Section_A_HIV_Numerator_Tab_1!W33), "")</f>
        <v/>
      </c>
      <c r="U32" s="102" t="str">
        <f>IFERROR(Section_A_HIV_Numerator_Tab_1!P33/(Section_A_HIV_Numerator_Tab_1!P33+Section_A_HIV_Numerator_Tab_1!T33+Section_A_HIV_Numerator_Tab_1!X33), "")</f>
        <v/>
      </c>
      <c r="V32" s="102" t="str">
        <f>IFERROR(Section_A_HIV_Numerator_Tab_1!Q33/(Section_A_HIV_Numerator_Tab_1!Q33+Section_A_HIV_Numerator_Tab_1!U33+Section_A_HIV_Numerator_Tab_1!Y33), "")</f>
        <v/>
      </c>
      <c r="W32" s="236"/>
      <c r="X32" s="102" t="str">
        <f>IFERROR(Section_A_HIV_Numerator_Tab_1!S33/(Section_A_HIV_Numerator_Tab_1!O33+Section_A_HIV_Numerator_Tab_1!S33+Section_A_HIV_Numerator_Tab_1!W33), "")</f>
        <v/>
      </c>
      <c r="Y32" s="102" t="str">
        <f>IFERROR(Section_A_HIV_Numerator_Tab_1!T33/(Section_A_HIV_Numerator_Tab_1!P33+Section_A_HIV_Numerator_Tab_1!T33+Section_A_HIV_Numerator_Tab_1!X33), "")</f>
        <v/>
      </c>
      <c r="Z32" s="102" t="str">
        <f>IFERROR(Section_A_HIV_Numerator_Tab_1!U33/(Section_A_HIV_Numerator_Tab_1!Q33+Section_A_HIV_Numerator_Tab_1!U33+Section_A_HIV_Numerator_Tab_1!Y33), "")</f>
        <v/>
      </c>
      <c r="AA32" s="236"/>
      <c r="AB32" s="102" t="str">
        <f>IFERROR(Section_A_HIV_Numerator_Tab_1!W33/(Section_A_HIV_Numerator_Tab_1!O33+Section_A_HIV_Numerator_Tab_1!S33+Section_A_HIV_Numerator_Tab_1!W33), "")</f>
        <v/>
      </c>
      <c r="AC32" s="102" t="str">
        <f>IFERROR(Section_A_HIV_Numerator_Tab_1!X33/(Section_A_HIV_Numerator_Tab_1!P33+Section_A_HIV_Numerator_Tab_1!T33+Section_A_HIV_Numerator_Tab_1!X33), "")</f>
        <v/>
      </c>
      <c r="AD32" s="242" t="str">
        <f>IFERROR(Section_A_HIV_Numerator_Tab_1!Y33/(Section_A_HIV_Numerator_Tab_1!Q33+Section_A_HIV_Numerator_Tab_1!U33+Section_A_HIV_Numerator_Tab_1!Y33), "")</f>
        <v/>
      </c>
      <c r="AE32" s="96"/>
      <c r="AF32" s="371"/>
      <c r="AG32" s="371"/>
      <c r="AH32" s="372"/>
    </row>
    <row r="33" spans="1:34" s="52" customFormat="1" ht="33.950000000000003" customHeight="1" thickBot="1" x14ac:dyDescent="0.25">
      <c r="A33" s="328"/>
      <c r="B33" s="100" t="str">
        <f>Translations!$D399</f>
        <v>People in prisons</v>
      </c>
      <c r="C33" s="81" t="s">
        <v>119</v>
      </c>
      <c r="D33" s="101" t="str">
        <f>Translations!$D427</f>
        <v>Percentage of people in prisons (PIP) that have received an HIV test during the reporting period in KP-specific programs and know their results</v>
      </c>
      <c r="E33" s="192" t="str">
        <f>IF(Section_A_HIV_Numerator_Tab_1!$B$10 = Translations!$D$47, Translations!$D$47, Section_A_HIV_Numerator_Tab_1!E34)</f>
        <v>Please select</v>
      </c>
      <c r="F33" s="102" t="str">
        <f>IFERROR(Section_A_HIV_Numerator_Tab_1!I34/Section_A_HIV_Denominator_Tab_2!G45, "")</f>
        <v/>
      </c>
      <c r="G33" s="236"/>
      <c r="H33" s="102" t="str">
        <f>IFERROR(Section_A_HIV_Numerator_Tab_1!K34/Section_A_HIV_Denominator_Tab_2!J45, "")</f>
        <v/>
      </c>
      <c r="I33" s="102" t="str">
        <f>IFERROR(Section_A_HIV_Numerator_Tab_1!L34/Section_A_HIV_Denominator_Tab_2!K45, "")</f>
        <v/>
      </c>
      <c r="J33" s="102" t="str">
        <f>IFERROR(Section_A_HIV_Numerator_Tab_1!M34/Section_A_HIV_Denominator_Tab_2!L45, "")</f>
        <v/>
      </c>
      <c r="K33" s="236"/>
      <c r="L33" s="102" t="str">
        <f>IFERROR((Section_A_HIV_Numerator_Tab_1!O34+Section_A_HIV_Numerator_Tab_1!S34+Section_A_HIV_Numerator_Tab_1!W34)/Section_A_HIV_Denominator_Tab_2!J45, "")</f>
        <v/>
      </c>
      <c r="M33" s="102" t="str">
        <f>IFERROR((Section_A_HIV_Numerator_Tab_1!P34+Section_A_HIV_Numerator_Tab_1!T34+Section_A_HIV_Numerator_Tab_1!X34)/Section_A_HIV_Denominator_Tab_2!K45, "")</f>
        <v/>
      </c>
      <c r="N33" s="102" t="str">
        <f>IFERROR((Section_A_HIV_Numerator_Tab_1!Q34+Section_A_HIV_Numerator_Tab_1!U34+Section_A_HIV_Numerator_Tab_1!Y34)/Section_A_HIV_Denominator_Tab_2!L45, "")</f>
        <v/>
      </c>
      <c r="O33" s="236"/>
      <c r="P33" s="171" t="str">
        <f>IFERROR((Section_A_HIV_Numerator_Tab_1!O34+Section_A_HIV_Numerator_Tab_1!S34+Section_A_HIV_Numerator_Tab_1!W34)/Section_A_HIV_Numerator_Tab_1!K34, "")</f>
        <v/>
      </c>
      <c r="Q33" s="171" t="str">
        <f>IFERROR((Section_A_HIV_Numerator_Tab_1!P34+Section_A_HIV_Numerator_Tab_1!T34+Section_A_HIV_Numerator_Tab_1!X34)/Section_A_HIV_Numerator_Tab_1!L34, "")</f>
        <v/>
      </c>
      <c r="R33" s="171" t="str">
        <f>IFERROR((Section_A_HIV_Numerator_Tab_1!Q34+Section_A_HIV_Numerator_Tab_1!U34+Section_A_HIV_Numerator_Tab_1!Y34)/Section_A_HIV_Numerator_Tab_1!M34, "")</f>
        <v/>
      </c>
      <c r="S33" s="236"/>
      <c r="T33" s="102" t="str">
        <f>IFERROR(Section_A_HIV_Numerator_Tab_1!O34/(Section_A_HIV_Numerator_Tab_1!O34+Section_A_HIV_Numerator_Tab_1!S34+Section_A_HIV_Numerator_Tab_1!W34), "")</f>
        <v/>
      </c>
      <c r="U33" s="102" t="str">
        <f>IFERROR(Section_A_HIV_Numerator_Tab_1!P34/(Section_A_HIV_Numerator_Tab_1!P34+Section_A_HIV_Numerator_Tab_1!T34+Section_A_HIV_Numerator_Tab_1!X34), "")</f>
        <v/>
      </c>
      <c r="V33" s="102" t="str">
        <f>IFERROR(Section_A_HIV_Numerator_Tab_1!Q34/(Section_A_HIV_Numerator_Tab_1!Q34+Section_A_HIV_Numerator_Tab_1!U34+Section_A_HIV_Numerator_Tab_1!Y34), "")</f>
        <v/>
      </c>
      <c r="W33" s="236"/>
      <c r="X33" s="102" t="str">
        <f>IFERROR(Section_A_HIV_Numerator_Tab_1!S34/(Section_A_HIV_Numerator_Tab_1!O34+Section_A_HIV_Numerator_Tab_1!W34+Section_A_HIV_Numerator_Tab_1!W34), "")</f>
        <v/>
      </c>
      <c r="Y33" s="102" t="str">
        <f>IFERROR(Section_A_HIV_Numerator_Tab_1!T34/(Section_A_HIV_Numerator_Tab_1!P34+Section_A_HIV_Numerator_Tab_1!X34+Section_A_HIV_Numerator_Tab_1!X34), "")</f>
        <v/>
      </c>
      <c r="Z33" s="102" t="str">
        <f>IFERROR(Section_A_HIV_Numerator_Tab_1!U34/(Section_A_HIV_Numerator_Tab_1!Q34+Section_A_HIV_Numerator_Tab_1!Y34+Section_A_HIV_Numerator_Tab_1!Y34), "")</f>
        <v/>
      </c>
      <c r="AA33" s="236"/>
      <c r="AB33" s="102" t="str">
        <f>IFERROR(Section_A_HIV_Numerator_Tab_1!W34/(Section_A_HIV_Numerator_Tab_1!O34+Section_A_HIV_Numerator_Tab_1!S34+Section_A_HIV_Numerator_Tab_1!W34), "")</f>
        <v/>
      </c>
      <c r="AC33" s="102" t="str">
        <f>IFERROR(Section_A_HIV_Numerator_Tab_1!X34/(Section_A_HIV_Numerator_Tab_1!P34+Section_A_HIV_Numerator_Tab_1!T34+Section_A_HIV_Numerator_Tab_1!X34), "")</f>
        <v/>
      </c>
      <c r="AD33" s="242" t="str">
        <f>IFERROR(Section_A_HIV_Numerator_Tab_1!Y34/(Section_A_HIV_Numerator_Tab_1!Q34+Section_A_HIV_Numerator_Tab_1!U34+Section_A_HIV_Numerator_Tab_1!Y34), "")</f>
        <v/>
      </c>
      <c r="AE33" s="96"/>
      <c r="AF33" s="371"/>
      <c r="AG33" s="371"/>
      <c r="AH33" s="372"/>
    </row>
    <row r="34" spans="1:34" s="52" customFormat="1" ht="35.1" customHeight="1" thickBot="1" x14ac:dyDescent="0.25">
      <c r="A34" s="328"/>
      <c r="B34" s="100" t="str">
        <f>Translations!$D400</f>
        <v>Other vulnerable populations</v>
      </c>
      <c r="C34" s="81" t="s">
        <v>121</v>
      </c>
      <c r="D34" s="101" t="str">
        <f>Translations!$D428</f>
        <v>Percentage of other vulnerable populations (OVP) that have received an HIV test during the reporting period in KP-specific programs and know their results</v>
      </c>
      <c r="E34" s="192" t="str">
        <f>IF(Section_A_HIV_Numerator_Tab_1!$B$10 = Translations!$D$47, Translations!$D$47, Section_A_HIV_Numerator_Tab_1!E35)</f>
        <v>Please select</v>
      </c>
      <c r="F34" s="102" t="str">
        <f>IFERROR(Section_A_HIV_Numerator_Tab_1!I35/Section_A_HIV_Denominator_Tab_2!G51, "")</f>
        <v/>
      </c>
      <c r="G34" s="236"/>
      <c r="H34" s="102" t="str">
        <f>IFERROR(Section_A_HIV_Numerator_Tab_1!K35/Section_A_HIV_Denominator_Tab_2!J51, "")</f>
        <v/>
      </c>
      <c r="I34" s="102" t="str">
        <f>IFERROR(Section_A_HIV_Numerator_Tab_1!L35/Section_A_HIV_Denominator_Tab_2!K51, "")</f>
        <v/>
      </c>
      <c r="J34" s="102" t="str">
        <f>IFERROR(Section_A_HIV_Numerator_Tab_1!M35/Section_A_HIV_Denominator_Tab_2!L51, "")</f>
        <v/>
      </c>
      <c r="K34" s="236"/>
      <c r="L34" s="102" t="str">
        <f>IFERROR((Section_A_HIV_Numerator_Tab_1!O35+Section_A_HIV_Numerator_Tab_1!S35+Section_A_HIV_Numerator_Tab_1!W35)/Section_A_HIV_Denominator_Tab_2!J51, "")</f>
        <v/>
      </c>
      <c r="M34" s="102" t="str">
        <f>IFERROR((Section_A_HIV_Numerator_Tab_1!P35+Section_A_HIV_Numerator_Tab_1!T35+Section_A_HIV_Numerator_Tab_1!X35)/Section_A_HIV_Denominator_Tab_2!K51, "")</f>
        <v/>
      </c>
      <c r="N34" s="102" t="str">
        <f>IFERROR((Section_A_HIV_Numerator_Tab_1!Q35+Section_A_HIV_Numerator_Tab_1!U35+Section_A_HIV_Numerator_Tab_1!Y35)/Section_A_HIV_Denominator_Tab_2!L51, "")</f>
        <v/>
      </c>
      <c r="O34" s="236"/>
      <c r="P34" s="171" t="str">
        <f>IFERROR((Section_A_HIV_Numerator_Tab_1!O35+Section_A_HIV_Numerator_Tab_1!S35+Section_A_HIV_Numerator_Tab_1!W35)/Section_A_HIV_Numerator_Tab_1!K35, "")</f>
        <v/>
      </c>
      <c r="Q34" s="171" t="str">
        <f>IFERROR((Section_A_HIV_Numerator_Tab_1!P35+Section_A_HIV_Numerator_Tab_1!T35+Section_A_HIV_Numerator_Tab_1!X35)/Section_A_HIV_Numerator_Tab_1!L35, "")</f>
        <v/>
      </c>
      <c r="R34" s="171" t="str">
        <f>IFERROR((Section_A_HIV_Numerator_Tab_1!Q35+Section_A_HIV_Numerator_Tab_1!U35+Section_A_HIV_Numerator_Tab_1!Y35)/Section_A_HIV_Numerator_Tab_1!M35, "")</f>
        <v/>
      </c>
      <c r="S34" s="236"/>
      <c r="T34" s="102" t="str">
        <f>IFERROR(Section_A_HIV_Numerator_Tab_1!O35/(Section_A_HIV_Numerator_Tab_1!O35+Section_A_HIV_Numerator_Tab_1!S35+Section_A_HIV_Numerator_Tab_1!W35), "")</f>
        <v/>
      </c>
      <c r="U34" s="102" t="str">
        <f>IFERROR(Section_A_HIV_Numerator_Tab_1!P35/(Section_A_HIV_Numerator_Tab_1!P35+Section_A_HIV_Numerator_Tab_1!T35+Section_A_HIV_Numerator_Tab_1!X35), "")</f>
        <v/>
      </c>
      <c r="V34" s="102" t="str">
        <f>IFERROR(Section_A_HIV_Numerator_Tab_1!Q35/(Section_A_HIV_Numerator_Tab_1!Q35+Section_A_HIV_Numerator_Tab_1!U35+Section_A_HIV_Numerator_Tab_1!Y35), "")</f>
        <v/>
      </c>
      <c r="W34" s="236"/>
      <c r="X34" s="102" t="str">
        <f>IFERROR(Section_A_HIV_Numerator_Tab_1!S35/(Section_A_HIV_Numerator_Tab_1!O35+Section_A_HIV_Numerator_Tab_1!S35+Section_A_HIV_Numerator_Tab_1!W35), "")</f>
        <v/>
      </c>
      <c r="Y34" s="102" t="str">
        <f>IFERROR(Section_A_HIV_Numerator_Tab_1!T35/(Section_A_HIV_Numerator_Tab_1!P35+Section_A_HIV_Numerator_Tab_1!T35+Section_A_HIV_Numerator_Tab_1!X35), "")</f>
        <v/>
      </c>
      <c r="Z34" s="102" t="str">
        <f>IFERROR(Section_A_HIV_Numerator_Tab_1!U35/(Section_A_HIV_Numerator_Tab_1!Q35+Section_A_HIV_Numerator_Tab_1!U35+Section_A_HIV_Numerator_Tab_1!Y35), "")</f>
        <v/>
      </c>
      <c r="AA34" s="236"/>
      <c r="AB34" s="102" t="str">
        <f>IFERROR(Section_A_HIV_Numerator_Tab_1!W35/(Section_A_HIV_Numerator_Tab_1!O35+Section_A_HIV_Numerator_Tab_1!S35+Section_A_HIV_Numerator_Tab_1!W35), "")</f>
        <v/>
      </c>
      <c r="AC34" s="102" t="str">
        <f>IFERROR(Section_A_HIV_Numerator_Tab_1!X35/(Section_A_HIV_Numerator_Tab_1!P35+Section_A_HIV_Numerator_Tab_1!T35+Section_A_HIV_Numerator_Tab_1!X35), "")</f>
        <v/>
      </c>
      <c r="AD34" s="242" t="str">
        <f>IFERROR(Section_A_HIV_Numerator_Tab_1!Y35/(Section_A_HIV_Numerator_Tab_1!Q35+Section_A_HIV_Numerator_Tab_1!U35+Section_A_HIV_Numerator_Tab_1!Y35), "")</f>
        <v/>
      </c>
      <c r="AE34" s="96"/>
      <c r="AF34" s="371"/>
      <c r="AG34" s="371"/>
      <c r="AH34" s="372"/>
    </row>
    <row r="35" spans="1:34" s="52" customFormat="1" ht="45" customHeight="1" thickBot="1" x14ac:dyDescent="0.25">
      <c r="A35" s="329"/>
      <c r="B35" s="100" t="str">
        <f>Translations!$D401</f>
        <v>Adolescent girls and young women</v>
      </c>
      <c r="C35" s="81" t="s">
        <v>123</v>
      </c>
      <c r="D35" s="101" t="str">
        <f>Translations!$D429</f>
        <v>Percentage of high-risk Adolescent Girls and Young Women (AGYW) that have received an HIV test during the reporting period in KP-specific programs and know their results</v>
      </c>
      <c r="E35" s="192" t="str">
        <f>IF(Section_A_HIV_Numerator_Tab_1!$B$10 = Translations!$D$47, Translations!$D$47, Section_A_HIV_Numerator_Tab_1!E36)</f>
        <v>Please select</v>
      </c>
      <c r="F35" s="102" t="str">
        <f>IFERROR(Section_A_HIV_Numerator_Tab_1!I36/Section_A_HIV_Denominator_Tab_2!G53, "")</f>
        <v/>
      </c>
      <c r="G35" s="236"/>
      <c r="H35" s="102" t="str">
        <f>IFERROR(Section_A_HIV_Numerator_Tab_1!K36/Section_A_HIV_Denominator_Tab_2!J53, "")</f>
        <v/>
      </c>
      <c r="I35" s="102" t="str">
        <f>IFERROR(Section_A_HIV_Numerator_Tab_1!L36/Section_A_HIV_Denominator_Tab_2!K53, "")</f>
        <v/>
      </c>
      <c r="J35" s="102" t="str">
        <f>IFERROR(Section_A_HIV_Numerator_Tab_1!M36/Section_A_HIV_Denominator_Tab_2!L53, "")</f>
        <v/>
      </c>
      <c r="K35" s="236"/>
      <c r="L35" s="102" t="str">
        <f>IFERROR((Section_A_HIV_Numerator_Tab_1!O36+Section_A_HIV_Numerator_Tab_1!S36+Section_A_HIV_Numerator_Tab_1!W36)/Section_A_HIV_Denominator_Tab_2!J53, "")</f>
        <v/>
      </c>
      <c r="M35" s="102" t="str">
        <f>IFERROR((Section_A_HIV_Numerator_Tab_1!P36+Section_A_HIV_Numerator_Tab_1!T36+Section_A_HIV_Numerator_Tab_1!X36)/Section_A_HIV_Denominator_Tab_2!K53, "")</f>
        <v/>
      </c>
      <c r="N35" s="102" t="str">
        <f>IFERROR((Section_A_HIV_Numerator_Tab_1!Q36+Section_A_HIV_Numerator_Tab_1!U36+Section_A_HIV_Numerator_Tab_1!Y36)/Section_A_HIV_Denominator_Tab_2!L53, "")</f>
        <v/>
      </c>
      <c r="O35" s="236"/>
      <c r="P35" s="171" t="str">
        <f>IFERROR((Section_A_HIV_Numerator_Tab_1!O36+Section_A_HIV_Numerator_Tab_1!S36+Section_A_HIV_Numerator_Tab_1!W36)/Section_A_HIV_Numerator_Tab_1!K36, "")</f>
        <v/>
      </c>
      <c r="Q35" s="171" t="str">
        <f>IFERROR((Section_A_HIV_Numerator_Tab_1!P36+Section_A_HIV_Numerator_Tab_1!T36+Section_A_HIV_Numerator_Tab_1!X36)/Section_A_HIV_Numerator_Tab_1!L36, "")</f>
        <v/>
      </c>
      <c r="R35" s="171" t="str">
        <f>IFERROR((Section_A_HIV_Numerator_Tab_1!Q36+Section_A_HIV_Numerator_Tab_1!U36+Section_A_HIV_Numerator_Tab_1!Y36)/Section_A_HIV_Numerator_Tab_1!M36, "")</f>
        <v/>
      </c>
      <c r="S35" s="236"/>
      <c r="T35" s="102" t="str">
        <f>IFERROR(Section_A_HIV_Numerator_Tab_1!O36/(Section_A_HIV_Numerator_Tab_1!O36+Section_A_HIV_Numerator_Tab_1!S36+Section_A_HIV_Numerator_Tab_1!W36), "")</f>
        <v/>
      </c>
      <c r="U35" s="102" t="str">
        <f>IFERROR(Section_A_HIV_Numerator_Tab_1!P36/(Section_A_HIV_Numerator_Tab_1!P36+Section_A_HIV_Numerator_Tab_1!T36+Section_A_HIV_Numerator_Tab_1!X36), "")</f>
        <v/>
      </c>
      <c r="V35" s="102" t="str">
        <f>IFERROR(Section_A_HIV_Numerator_Tab_1!Q36/(Section_A_HIV_Numerator_Tab_1!Q36+Section_A_HIV_Numerator_Tab_1!U36+Section_A_HIV_Numerator_Tab_1!Y36), "")</f>
        <v/>
      </c>
      <c r="W35" s="236"/>
      <c r="X35" s="102" t="str">
        <f>IFERROR(Section_A_HIV_Numerator_Tab_1!S36/(Section_A_HIV_Numerator_Tab_1!O36+Section_A_HIV_Numerator_Tab_1!S36+Section_A_HIV_Numerator_Tab_1!W36), "")</f>
        <v/>
      </c>
      <c r="Y35" s="102" t="str">
        <f>IFERROR(Section_A_HIV_Numerator_Tab_1!T36/(Section_A_HIV_Numerator_Tab_1!P36+Section_A_HIV_Numerator_Tab_1!T36+Section_A_HIV_Numerator_Tab_1!X36), "")</f>
        <v/>
      </c>
      <c r="Z35" s="102" t="str">
        <f>IFERROR(Section_A_HIV_Numerator_Tab_1!U36/(Section_A_HIV_Numerator_Tab_1!Q36+Section_A_HIV_Numerator_Tab_1!U36+Section_A_HIV_Numerator_Tab_1!Y36), "")</f>
        <v/>
      </c>
      <c r="AA35" s="236"/>
      <c r="AB35" s="102" t="str">
        <f>IFERROR(Section_A_HIV_Numerator_Tab_1!W36/(Section_A_HIV_Numerator_Tab_1!O36+Section_A_HIV_Numerator_Tab_1!S36+Section_A_HIV_Numerator_Tab_1!W36), "")</f>
        <v/>
      </c>
      <c r="AC35" s="102" t="str">
        <f>IFERROR(Section_A_HIV_Numerator_Tab_1!X36/(Section_A_HIV_Numerator_Tab_1!P36+Section_A_HIV_Numerator_Tab_1!T36+Section_A_HIV_Numerator_Tab_1!X36), "")</f>
        <v/>
      </c>
      <c r="AD35" s="242" t="str">
        <f>IFERROR(Section_A_HIV_Numerator_Tab_1!Y36/(Section_A_HIV_Numerator_Tab_1!Q36+Section_A_HIV_Numerator_Tab_1!U36+Section_A_HIV_Numerator_Tab_1!Y36), "")</f>
        <v/>
      </c>
      <c r="AE35" s="96"/>
      <c r="AF35" s="373"/>
      <c r="AG35" s="373"/>
      <c r="AH35" s="374"/>
    </row>
    <row r="36" spans="1:34" s="52" customFormat="1" ht="28.15" customHeight="1" thickBot="1" x14ac:dyDescent="0.25">
      <c r="A36" s="327" t="str">
        <f>Translations!$D385</f>
        <v>Treatment, care and support</v>
      </c>
      <c r="B36" s="327" t="str">
        <f>Translations!$D402</f>
        <v>People living with HIV</v>
      </c>
      <c r="C36" s="103" t="s">
        <v>127</v>
      </c>
      <c r="D36" s="97" t="str">
        <f>Translations!$D430</f>
        <v>Percentage of adults (15 and above) on ART among all adults living with HIV at the end of the reporting period</v>
      </c>
      <c r="E36" s="192" t="str">
        <f>IF(Section_A_HIV_Numerator_Tab_1!$B$10 = Translations!$D$47, Translations!$D$47, Section_A_HIV_Numerator_Tab_1!E37)</f>
        <v>Please select</v>
      </c>
      <c r="F36" s="228" t="str">
        <f>IFERROR(Section_A_HIV_Numerator_Tab_1!I37/Section_A_HIV_Denominator_Tab_2!G62, "")</f>
        <v/>
      </c>
      <c r="G36" s="116"/>
      <c r="H36" s="228" t="str">
        <f>IFERROR(Section_A_HIV_Numerator_Tab_1!K37/Section_A_HIV_Denominator_Tab_2!J62, "")</f>
        <v/>
      </c>
      <c r="I36" s="228" t="str">
        <f>IFERROR(Section_A_HIV_Numerator_Tab_1!L37/Section_A_HIV_Denominator_Tab_2!K62, "")</f>
        <v/>
      </c>
      <c r="J36" s="228" t="str">
        <f>IFERROR(Section_A_HIV_Numerator_Tab_1!M37/Section_A_HIV_Denominator_Tab_2!L62, "")</f>
        <v/>
      </c>
      <c r="K36" s="116"/>
      <c r="L36" s="228" t="str">
        <f>IFERROR((Section_A_HIV_Numerator_Tab_1!O37+Section_A_HIV_Numerator_Tab_1!S37+Section_A_HIV_Numerator_Tab_1!W37)/Section_A_HIV_Denominator_Tab_2!J62, "")</f>
        <v/>
      </c>
      <c r="M36" s="228" t="str">
        <f>IFERROR((Section_A_HIV_Numerator_Tab_1!P37+Section_A_HIV_Numerator_Tab_1!T37+Section_A_HIV_Numerator_Tab_1!X37)/Section_A_HIV_Denominator_Tab_2!K62, "")</f>
        <v/>
      </c>
      <c r="N36" s="228" t="str">
        <f>IFERROR((Section_A_HIV_Numerator_Tab_1!Q37+Section_A_HIV_Numerator_Tab_1!U37+Section_A_HIV_Numerator_Tab_1!Y37)/Section_A_HIV_Denominator_Tab_2!L62, "")</f>
        <v/>
      </c>
      <c r="O36" s="116"/>
      <c r="P36" s="168" t="str">
        <f>IFERROR((Section_A_HIV_Numerator_Tab_1!O37+Section_A_HIV_Numerator_Tab_1!S37+Section_A_HIV_Numerator_Tab_1!W37)/Section_A_HIV_Numerator_Tab_1!K37, "")</f>
        <v/>
      </c>
      <c r="Q36" s="168" t="str">
        <f>IFERROR((Section_A_HIV_Numerator_Tab_1!P37+Section_A_HIV_Numerator_Tab_1!T37+Section_A_HIV_Numerator_Tab_1!X37)/Section_A_HIV_Numerator_Tab_1!L37, "")</f>
        <v/>
      </c>
      <c r="R36" s="168" t="str">
        <f>IFERROR((Section_A_HIV_Numerator_Tab_1!Q37+Section_A_HIV_Numerator_Tab_1!U37+Section_A_HIV_Numerator_Tab_1!Y37)/Section_A_HIV_Numerator_Tab_1!M37, "")</f>
        <v/>
      </c>
      <c r="S36" s="116"/>
      <c r="T36" s="228" t="str">
        <f>IFERROR(Section_A_HIV_Numerator_Tab_1!O37/(Section_A_HIV_Numerator_Tab_1!O37+Section_A_HIV_Numerator_Tab_1!S37+Section_A_HIV_Numerator_Tab_1!W37), "")</f>
        <v/>
      </c>
      <c r="U36" s="228" t="str">
        <f>IFERROR(Section_A_HIV_Numerator_Tab_1!P37/(Section_A_HIV_Numerator_Tab_1!P37+Section_A_HIV_Numerator_Tab_1!T37+Section_A_HIV_Numerator_Tab_1!X37), "")</f>
        <v/>
      </c>
      <c r="V36" s="228" t="str">
        <f>IFERROR(Section_A_HIV_Numerator_Tab_1!Q37/(Section_A_HIV_Numerator_Tab_1!Q37+Section_A_HIV_Numerator_Tab_1!U37+Section_A_HIV_Numerator_Tab_1!Y37), "")</f>
        <v/>
      </c>
      <c r="W36" s="116"/>
      <c r="X36" s="228" t="str">
        <f>IFERROR(Section_A_HIV_Numerator_Tab_1!S37/(Section_A_HIV_Numerator_Tab_1!O37+Section_A_HIV_Numerator_Tab_1!S37+Section_A_HIV_Numerator_Tab_1!W37), "")</f>
        <v/>
      </c>
      <c r="Y36" s="228" t="str">
        <f>IFERROR(Section_A_HIV_Numerator_Tab_1!T37/(Section_A_HIV_Numerator_Tab_1!P37+Section_A_HIV_Numerator_Tab_1!T37+Section_A_HIV_Numerator_Tab_1!X37), "")</f>
        <v/>
      </c>
      <c r="Z36" s="228" t="str">
        <f>IFERROR(Section_A_HIV_Numerator_Tab_1!U37/(Section_A_HIV_Numerator_Tab_1!Q37+Section_A_HIV_Numerator_Tab_1!U37+Section_A_HIV_Numerator_Tab_1!Y37), "")</f>
        <v/>
      </c>
      <c r="AA36" s="116"/>
      <c r="AB36" s="228" t="str">
        <f>IFERROR(Section_A_HIV_Numerator_Tab_1!W37/(Section_A_HIV_Numerator_Tab_1!O37+Section_A_HIV_Numerator_Tab_1!S37+Section_A_HIV_Numerator_Tab_1!W37), "")</f>
        <v/>
      </c>
      <c r="AC36" s="228" t="str">
        <f>IFERROR(Section_A_HIV_Numerator_Tab_1!X37/(Section_A_HIV_Numerator_Tab_1!P37+Section_A_HIV_Numerator_Tab_1!T37+Section_A_HIV_Numerator_Tab_1!X37), "")</f>
        <v/>
      </c>
      <c r="AD36" s="230" t="str">
        <f>IFERROR(Section_A_HIV_Numerator_Tab_1!Y37/(Section_A_HIV_Numerator_Tab_1!Q37+Section_A_HIV_Numerator_Tab_1!U37+Section_A_HIV_Numerator_Tab_1!Y37), "")</f>
        <v/>
      </c>
      <c r="AE36" s="98"/>
      <c r="AF36" s="369" t="str">
        <f>IFERROR(Section_A_HIV_Numerator_Tab_1!AN46/Section_A_HIV_Numerator_Tab_1!AL46, "")</f>
        <v/>
      </c>
      <c r="AG36" s="369"/>
      <c r="AH36" s="370"/>
    </row>
    <row r="37" spans="1:34" s="52" customFormat="1" ht="28.15" customHeight="1" thickBot="1" x14ac:dyDescent="0.25">
      <c r="A37" s="328"/>
      <c r="B37" s="328"/>
      <c r="C37" s="104" t="s">
        <v>129</v>
      </c>
      <c r="D37" s="93" t="str">
        <f>Translations!$D431</f>
        <v>Percentage of children (under 15) on ART among all children living with HIV at the end of the period</v>
      </c>
      <c r="E37" s="192" t="str">
        <f>IF(Section_A_HIV_Numerator_Tab_1!$B$10 = Translations!$D$47, Translations!$D$47, Section_A_HIV_Numerator_Tab_1!E38)</f>
        <v>Please select</v>
      </c>
      <c r="F37" s="233" t="str">
        <f>IFERROR(Section_A_HIV_Numerator_Tab_1!I38/Section_A_HIV_Denominator_Tab_2!G63, "")</f>
        <v/>
      </c>
      <c r="G37" s="116"/>
      <c r="H37" s="233" t="str">
        <f>IFERROR(Section_A_HIV_Numerator_Tab_1!K38/Section_A_HIV_Denominator_Tab_2!J63, "")</f>
        <v/>
      </c>
      <c r="I37" s="233" t="str">
        <f>IFERROR(Section_A_HIV_Numerator_Tab_1!L38/Section_A_HIV_Denominator_Tab_2!K63, "")</f>
        <v/>
      </c>
      <c r="J37" s="233" t="str">
        <f>IFERROR(Section_A_HIV_Numerator_Tab_1!M38/Section_A_HIV_Denominator_Tab_2!L63, "")</f>
        <v/>
      </c>
      <c r="K37" s="116"/>
      <c r="L37" s="233" t="str">
        <f>IFERROR((Section_A_HIV_Numerator_Tab_1!O38+Section_A_HIV_Numerator_Tab_1!S38+Section_A_HIV_Numerator_Tab_1!W38)/Section_A_HIV_Denominator_Tab_2!J63, "")</f>
        <v/>
      </c>
      <c r="M37" s="233" t="str">
        <f>IFERROR((Section_A_HIV_Numerator_Tab_1!P38+Section_A_HIV_Numerator_Tab_1!T38+Section_A_HIV_Numerator_Tab_1!X38)/Section_A_HIV_Denominator_Tab_2!K63, "")</f>
        <v/>
      </c>
      <c r="N37" s="233" t="str">
        <f>IFERROR((Section_A_HIV_Numerator_Tab_1!Q38+Section_A_HIV_Numerator_Tab_1!U38+Section_A_HIV_Numerator_Tab_1!Y38)/Section_A_HIV_Denominator_Tab_2!L63, "")</f>
        <v/>
      </c>
      <c r="O37" s="116"/>
      <c r="P37" s="169" t="str">
        <f>IFERROR((Section_A_HIV_Numerator_Tab_1!O38+Section_A_HIV_Numerator_Tab_1!S38+Section_A_HIV_Numerator_Tab_1!W38)/Section_A_HIV_Numerator_Tab_1!K38, "")</f>
        <v/>
      </c>
      <c r="Q37" s="169" t="str">
        <f>IFERROR((Section_A_HIV_Numerator_Tab_1!P38+Section_A_HIV_Numerator_Tab_1!T38+Section_A_HIV_Numerator_Tab_1!X38)/Section_A_HIV_Numerator_Tab_1!L38, "")</f>
        <v/>
      </c>
      <c r="R37" s="169" t="str">
        <f>IFERROR((Section_A_HIV_Numerator_Tab_1!Q38+Section_A_HIV_Numerator_Tab_1!U38+Section_A_HIV_Numerator_Tab_1!Y38)/Section_A_HIV_Numerator_Tab_1!M38, "")</f>
        <v/>
      </c>
      <c r="S37" s="116"/>
      <c r="T37" s="233" t="str">
        <f>IFERROR(Section_A_HIV_Numerator_Tab_1!O38/(Section_A_HIV_Numerator_Tab_1!O38+Section_A_HIV_Numerator_Tab_1!S38+Section_A_HIV_Numerator_Tab_1!W38), "")</f>
        <v/>
      </c>
      <c r="U37" s="233" t="str">
        <f>IFERROR(Section_A_HIV_Numerator_Tab_1!P38/(Section_A_HIV_Numerator_Tab_1!P38+Section_A_HIV_Numerator_Tab_1!T38+Section_A_HIV_Numerator_Tab_1!X38), "")</f>
        <v/>
      </c>
      <c r="V37" s="233" t="str">
        <f>IFERROR(Section_A_HIV_Numerator_Tab_1!Q38/(Section_A_HIV_Numerator_Tab_1!Q38+Section_A_HIV_Numerator_Tab_1!U38+Section_A_HIV_Numerator_Tab_1!Y38), "")</f>
        <v/>
      </c>
      <c r="W37" s="116"/>
      <c r="X37" s="233" t="str">
        <f>IFERROR(Section_A_HIV_Numerator_Tab_1!S38/(Section_A_HIV_Numerator_Tab_1!O38+Section_A_HIV_Numerator_Tab_1!S38+Section_A_HIV_Numerator_Tab_1!W38), "")</f>
        <v/>
      </c>
      <c r="Y37" s="233" t="str">
        <f>IFERROR(Section_A_HIV_Numerator_Tab_1!T38/(Section_A_HIV_Numerator_Tab_1!P38+Section_A_HIV_Numerator_Tab_1!T38+Section_A_HIV_Numerator_Tab_1!X38), "")</f>
        <v/>
      </c>
      <c r="Z37" s="233" t="str">
        <f>IFERROR(Section_A_HIV_Numerator_Tab_1!U38/(Section_A_HIV_Numerator_Tab_1!Q38+Section_A_HIV_Numerator_Tab_1!U38+Section_A_HIV_Numerator_Tab_1!Y38), "")</f>
        <v/>
      </c>
      <c r="AA37" s="116"/>
      <c r="AB37" s="233" t="str">
        <f>IFERROR(Section_A_HIV_Numerator_Tab_1!W38/(Section_A_HIV_Numerator_Tab_1!O38+Section_A_HIV_Numerator_Tab_1!S38+Section_A_HIV_Numerator_Tab_1!W38), "")</f>
        <v/>
      </c>
      <c r="AC37" s="233" t="str">
        <f>IFERROR(Section_A_HIV_Numerator_Tab_1!X38/(Section_A_HIV_Numerator_Tab_1!P38+Section_A_HIV_Numerator_Tab_1!T38+Section_A_HIV_Numerator_Tab_1!X38), "")</f>
        <v/>
      </c>
      <c r="AD37" s="234" t="str">
        <f>IFERROR(Section_A_HIV_Numerator_Tab_1!Y38/(Section_A_HIV_Numerator_Tab_1!Q38+Section_A_HIV_Numerator_Tab_1!U38+Section_A_HIV_Numerator_Tab_1!Y38), "")</f>
        <v/>
      </c>
      <c r="AE37" s="98"/>
      <c r="AF37" s="371"/>
      <c r="AG37" s="371"/>
      <c r="AH37" s="372"/>
    </row>
    <row r="38" spans="1:34" s="52" customFormat="1" ht="28.15" customHeight="1" thickBot="1" x14ac:dyDescent="0.25">
      <c r="A38" s="328"/>
      <c r="B38" s="328"/>
      <c r="C38" s="104" t="s">
        <v>131</v>
      </c>
      <c r="D38" s="93" t="str">
        <f>Translations!$D432</f>
        <v>Percentage of all people on ART among all people living with HIV at the end of the reporting period</v>
      </c>
      <c r="E38" s="192" t="str">
        <f>IF(Section_A_HIV_Numerator_Tab_1!$B$10 = Translations!$D$47, Translations!$D$47, Section_A_HIV_Numerator_Tab_1!E39)</f>
        <v>Please select</v>
      </c>
      <c r="F38" s="233" t="str">
        <f>IFERROR(Section_A_HIV_Numerator_Tab_1!I39/Section_A_HIV_Denominator_Tab_2!G64, "")</f>
        <v/>
      </c>
      <c r="G38" s="116"/>
      <c r="H38" s="233" t="str">
        <f>IFERROR(Section_A_HIV_Numerator_Tab_1!K39/Section_A_HIV_Denominator_Tab_2!J64, "")</f>
        <v/>
      </c>
      <c r="I38" s="233" t="str">
        <f>IFERROR(Section_A_HIV_Numerator_Tab_1!L39/Section_A_HIV_Denominator_Tab_2!K64, "")</f>
        <v/>
      </c>
      <c r="J38" s="233" t="str">
        <f>IFERROR(Section_A_HIV_Numerator_Tab_1!M39/Section_A_HIV_Denominator_Tab_2!L64, "")</f>
        <v/>
      </c>
      <c r="K38" s="116"/>
      <c r="L38" s="233" t="str">
        <f>IFERROR((Section_A_HIV_Numerator_Tab_1!O39+Section_A_HIV_Numerator_Tab_1!S39+Section_A_HIV_Numerator_Tab_1!W39)/Section_A_HIV_Denominator_Tab_2!J64, "")</f>
        <v/>
      </c>
      <c r="M38" s="233" t="str">
        <f>IFERROR((Section_A_HIV_Numerator_Tab_1!P39+Section_A_HIV_Numerator_Tab_1!T39+Section_A_HIV_Numerator_Tab_1!X39)/Section_A_HIV_Denominator_Tab_2!K64, "")</f>
        <v/>
      </c>
      <c r="N38" s="233" t="str">
        <f>IFERROR((Section_A_HIV_Numerator_Tab_1!Q39+Section_A_HIV_Numerator_Tab_1!U39+Section_A_HIV_Numerator_Tab_1!Y39)/Section_A_HIV_Denominator_Tab_2!L64, "")</f>
        <v/>
      </c>
      <c r="O38" s="116"/>
      <c r="P38" s="169" t="str">
        <f>IFERROR((Section_A_HIV_Numerator_Tab_1!O39+Section_A_HIV_Numerator_Tab_1!S39+Section_A_HIV_Numerator_Tab_1!W39)/Section_A_HIV_Numerator_Tab_1!K39, "")</f>
        <v/>
      </c>
      <c r="Q38" s="169" t="str">
        <f>IFERROR((Section_A_HIV_Numerator_Tab_1!P39+Section_A_HIV_Numerator_Tab_1!T39+Section_A_HIV_Numerator_Tab_1!X39)/Section_A_HIV_Numerator_Tab_1!L39, "")</f>
        <v/>
      </c>
      <c r="R38" s="169" t="str">
        <f>IFERROR((Section_A_HIV_Numerator_Tab_1!Q39+Section_A_HIV_Numerator_Tab_1!U39+Section_A_HIV_Numerator_Tab_1!Y39)/Section_A_HIV_Numerator_Tab_1!M39, "")</f>
        <v/>
      </c>
      <c r="S38" s="116"/>
      <c r="T38" s="233" t="str">
        <f>IFERROR(Section_A_HIV_Numerator_Tab_1!O39/(Section_A_HIV_Numerator_Tab_1!O39+Section_A_HIV_Numerator_Tab_1!S39+Section_A_HIV_Numerator_Tab_1!W39), "")</f>
        <v/>
      </c>
      <c r="U38" s="233" t="str">
        <f>IFERROR(Section_A_HIV_Numerator_Tab_1!P39/(Section_A_HIV_Numerator_Tab_1!P39+Section_A_HIV_Numerator_Tab_1!T39+Section_A_HIV_Numerator_Tab_1!X39), "")</f>
        <v/>
      </c>
      <c r="V38" s="233" t="str">
        <f>IFERROR(Section_A_HIV_Numerator_Tab_1!Q39/(Section_A_HIV_Numerator_Tab_1!Q39+Section_A_HIV_Numerator_Tab_1!U39+Section_A_HIV_Numerator_Tab_1!Y39), "")</f>
        <v/>
      </c>
      <c r="W38" s="116"/>
      <c r="X38" s="233" t="str">
        <f>IFERROR(Section_A_HIV_Numerator_Tab_1!S39/(Section_A_HIV_Numerator_Tab_1!O39+Section_A_HIV_Numerator_Tab_1!S39+Section_A_HIV_Numerator_Tab_1!W39), "")</f>
        <v/>
      </c>
      <c r="Y38" s="233" t="str">
        <f>IFERROR(Section_A_HIV_Numerator_Tab_1!T39/(Section_A_HIV_Numerator_Tab_1!P39+Section_A_HIV_Numerator_Tab_1!T39+Section_A_HIV_Numerator_Tab_1!X39), "")</f>
        <v/>
      </c>
      <c r="Z38" s="233" t="str">
        <f>IFERROR(Section_A_HIV_Numerator_Tab_1!U39/(Section_A_HIV_Numerator_Tab_1!Q39+Section_A_HIV_Numerator_Tab_1!U39+Section_A_HIV_Numerator_Tab_1!Y39), "")</f>
        <v/>
      </c>
      <c r="AA38" s="116"/>
      <c r="AB38" s="233" t="str">
        <f>IFERROR(Section_A_HIV_Numerator_Tab_1!W39/(Section_A_HIV_Numerator_Tab_1!O39+Section_A_HIV_Numerator_Tab_1!S39+Section_A_HIV_Numerator_Tab_1!W39), "")</f>
        <v/>
      </c>
      <c r="AC38" s="233" t="str">
        <f>IFERROR(Section_A_HIV_Numerator_Tab_1!X39/(Section_A_HIV_Numerator_Tab_1!P39+Section_A_HIV_Numerator_Tab_1!T39+Section_A_HIV_Numerator_Tab_1!X39), "")</f>
        <v/>
      </c>
      <c r="AD38" s="234" t="str">
        <f>IFERROR(Section_A_HIV_Numerator_Tab_1!Y39/(Section_A_HIV_Numerator_Tab_1!Q39+Section_A_HIV_Numerator_Tab_1!U39+Section_A_HIV_Numerator_Tab_1!Y39), "")</f>
        <v/>
      </c>
      <c r="AE38" s="98"/>
      <c r="AF38" s="371"/>
      <c r="AG38" s="371"/>
      <c r="AH38" s="372"/>
    </row>
    <row r="39" spans="1:34" s="52" customFormat="1" ht="28.15" customHeight="1" thickBot="1" x14ac:dyDescent="0.25">
      <c r="A39" s="328"/>
      <c r="B39" s="328"/>
      <c r="C39" s="104" t="s">
        <v>133</v>
      </c>
      <c r="D39" s="93" t="str">
        <f>Translations!$D433</f>
        <v>Percentage of pregnant women living with HIV who received antiretroviral medicine to reduce the risk of vertical transmission of HIV</v>
      </c>
      <c r="E39" s="192" t="str">
        <f>IF(Section_A_HIV_Numerator_Tab_1!$B$10 = Translations!$D$47, Translations!$D$47, Section_A_HIV_Numerator_Tab_1!E40)</f>
        <v>Please select</v>
      </c>
      <c r="F39" s="233" t="str">
        <f>IFERROR(Section_A_HIV_Numerator_Tab_1!I40/Section_A_HIV_Denominator_Tab_2!G65, "")</f>
        <v/>
      </c>
      <c r="G39" s="116"/>
      <c r="H39" s="233" t="str">
        <f>IFERROR(Section_A_HIV_Numerator_Tab_1!K40/Section_A_HIV_Denominator_Tab_2!J65, "")</f>
        <v/>
      </c>
      <c r="I39" s="233" t="str">
        <f>IFERROR(Section_A_HIV_Numerator_Tab_1!L40/Section_A_HIV_Denominator_Tab_2!K65, "")</f>
        <v/>
      </c>
      <c r="J39" s="233" t="str">
        <f>IFERROR(Section_A_HIV_Numerator_Tab_1!M40/Section_A_HIV_Denominator_Tab_2!L65, "")</f>
        <v/>
      </c>
      <c r="K39" s="116"/>
      <c r="L39" s="233" t="str">
        <f>IFERROR((Section_A_HIV_Numerator_Tab_1!O40+Section_A_HIV_Numerator_Tab_1!S40+Section_A_HIV_Numerator_Tab_1!W40)/Section_A_HIV_Denominator_Tab_2!J65, "")</f>
        <v/>
      </c>
      <c r="M39" s="233" t="str">
        <f>IFERROR((Section_A_HIV_Numerator_Tab_1!P40+Section_A_HIV_Numerator_Tab_1!T40+Section_A_HIV_Numerator_Tab_1!X40)/Section_A_HIV_Denominator_Tab_2!K65, "")</f>
        <v/>
      </c>
      <c r="N39" s="233" t="str">
        <f>IFERROR((Section_A_HIV_Numerator_Tab_1!Q40+Section_A_HIV_Numerator_Tab_1!U40+Section_A_HIV_Numerator_Tab_1!Y40)/Section_A_HIV_Denominator_Tab_2!L65, "")</f>
        <v/>
      </c>
      <c r="O39" s="116"/>
      <c r="P39" s="169" t="str">
        <f>IFERROR((Section_A_HIV_Numerator_Tab_1!O40+Section_A_HIV_Numerator_Tab_1!S40+Section_A_HIV_Numerator_Tab_1!W40)/Section_A_HIV_Numerator_Tab_1!K40, "")</f>
        <v/>
      </c>
      <c r="Q39" s="169" t="str">
        <f>IFERROR((Section_A_HIV_Numerator_Tab_1!P40+Section_A_HIV_Numerator_Tab_1!T40+Section_A_HIV_Numerator_Tab_1!X40)/Section_A_HIV_Numerator_Tab_1!L40, "")</f>
        <v/>
      </c>
      <c r="R39" s="169" t="str">
        <f>IFERROR((Section_A_HIV_Numerator_Tab_1!Q40+Section_A_HIV_Numerator_Tab_1!U40+Section_A_HIV_Numerator_Tab_1!Y40)/Section_A_HIV_Numerator_Tab_1!M40, "")</f>
        <v/>
      </c>
      <c r="S39" s="116"/>
      <c r="T39" s="233" t="str">
        <f>IFERROR(Section_A_HIV_Numerator_Tab_1!O40/(Section_A_HIV_Numerator_Tab_1!O40+Section_A_HIV_Numerator_Tab_1!S40+Section_A_HIV_Numerator_Tab_1!W40), "")</f>
        <v/>
      </c>
      <c r="U39" s="233" t="str">
        <f>IFERROR(Section_A_HIV_Numerator_Tab_1!P40/(Section_A_HIV_Numerator_Tab_1!P40+Section_A_HIV_Numerator_Tab_1!T40+Section_A_HIV_Numerator_Tab_1!X40), "")</f>
        <v/>
      </c>
      <c r="V39" s="233" t="str">
        <f>IFERROR(Section_A_HIV_Numerator_Tab_1!Q40/(Section_A_HIV_Numerator_Tab_1!Q40+Section_A_HIV_Numerator_Tab_1!U40+Section_A_HIV_Numerator_Tab_1!Y40), "")</f>
        <v/>
      </c>
      <c r="W39" s="116"/>
      <c r="X39" s="233" t="str">
        <f>IFERROR(Section_A_HIV_Numerator_Tab_1!S40/(Section_A_HIV_Numerator_Tab_1!O40+Section_A_HIV_Numerator_Tab_1!S40+Section_A_HIV_Numerator_Tab_1!W40), "")</f>
        <v/>
      </c>
      <c r="Y39" s="233" t="str">
        <f>IFERROR(Section_A_HIV_Numerator_Tab_1!T40/(Section_A_HIV_Numerator_Tab_1!P40+Section_A_HIV_Numerator_Tab_1!T40+Section_A_HIV_Numerator_Tab_1!X40), "")</f>
        <v/>
      </c>
      <c r="Z39" s="233" t="str">
        <f>IFERROR(Section_A_HIV_Numerator_Tab_1!U40/(Section_A_HIV_Numerator_Tab_1!Q40+Section_A_HIV_Numerator_Tab_1!U40+Section_A_HIV_Numerator_Tab_1!Y40), "")</f>
        <v/>
      </c>
      <c r="AA39" s="116"/>
      <c r="AB39" s="233" t="str">
        <f>IFERROR(Section_A_HIV_Numerator_Tab_1!W40/(Section_A_HIV_Numerator_Tab_1!O40+Section_A_HIV_Numerator_Tab_1!S40+Section_A_HIV_Numerator_Tab_1!W40), "")</f>
        <v/>
      </c>
      <c r="AC39" s="233" t="str">
        <f>IFERROR(Section_A_HIV_Numerator_Tab_1!X40/(Section_A_HIV_Numerator_Tab_1!P40+Section_A_HIV_Numerator_Tab_1!T40+Section_A_HIV_Numerator_Tab_1!X40), "")</f>
        <v/>
      </c>
      <c r="AD39" s="234" t="str">
        <f>IFERROR(Section_A_HIV_Numerator_Tab_1!Y40/(Section_A_HIV_Numerator_Tab_1!Q40+Section_A_HIV_Numerator_Tab_1!U40+Section_A_HIV_Numerator_Tab_1!Y40), "")</f>
        <v/>
      </c>
      <c r="AE39" s="98"/>
      <c r="AF39" s="371"/>
      <c r="AG39" s="371"/>
      <c r="AH39" s="372"/>
    </row>
    <row r="40" spans="1:34" s="52" customFormat="1" ht="28.15" customHeight="1" thickBot="1" x14ac:dyDescent="0.25">
      <c r="A40" s="328"/>
      <c r="B40" s="328"/>
      <c r="C40" s="104" t="s">
        <v>135</v>
      </c>
      <c r="D40" s="93" t="str">
        <f>Translations!$D434</f>
        <v>Proportion of people living with HIV who had a CD4 test</v>
      </c>
      <c r="E40" s="192" t="str">
        <f>IF(Section_A_HIV_Numerator_Tab_1!$B$10 = Translations!$D$47, Translations!$D$47, Section_A_HIV_Numerator_Tab_1!E41)</f>
        <v>Please select</v>
      </c>
      <c r="F40" s="233" t="str">
        <f>IFERROR(Section_A_HIV_Numerator_Tab_1!I41/Section_A_HIV_Denominator_Tab_2!G66, "")</f>
        <v/>
      </c>
      <c r="G40" s="116"/>
      <c r="H40" s="233" t="str">
        <f>IFERROR(Section_A_HIV_Numerator_Tab_1!K41/Section_A_HIV_Denominator_Tab_2!J66, "")</f>
        <v/>
      </c>
      <c r="I40" s="233" t="str">
        <f>IFERROR(Section_A_HIV_Numerator_Tab_1!L41/Section_A_HIV_Denominator_Tab_2!K66, "")</f>
        <v/>
      </c>
      <c r="J40" s="233" t="str">
        <f>IFERROR(Section_A_HIV_Numerator_Tab_1!M41/Section_A_HIV_Denominator_Tab_2!L66,  "")</f>
        <v/>
      </c>
      <c r="K40" s="116"/>
      <c r="L40" s="233" t="str">
        <f>IFERROR((Section_A_HIV_Numerator_Tab_1!O41+Section_A_HIV_Numerator_Tab_1!S41+Section_A_HIV_Numerator_Tab_1!W41)/Section_A_HIV_Denominator_Tab_2!J66, "")</f>
        <v/>
      </c>
      <c r="M40" s="233" t="str">
        <f>IFERROR((Section_A_HIV_Numerator_Tab_1!P41+Section_A_HIV_Numerator_Tab_1!T41+Section_A_HIV_Numerator_Tab_1!X41)/Section_A_HIV_Denominator_Tab_2!K66, "")</f>
        <v/>
      </c>
      <c r="N40" s="233" t="str">
        <f>IFERROR((Section_A_HIV_Numerator_Tab_1!Q41+Section_A_HIV_Numerator_Tab_1!U41+Section_A_HIV_Numerator_Tab_1!Y41)/Section_A_HIV_Denominator_Tab_2!L66, "")</f>
        <v/>
      </c>
      <c r="O40" s="116"/>
      <c r="P40" s="169" t="str">
        <f>IFERROR((Section_A_HIV_Numerator_Tab_1!O41+Section_A_HIV_Numerator_Tab_1!S41+Section_A_HIV_Numerator_Tab_1!W41)/Section_A_HIV_Numerator_Tab_1!K41, "")</f>
        <v/>
      </c>
      <c r="Q40" s="169" t="str">
        <f>IFERROR((Section_A_HIV_Numerator_Tab_1!P41+Section_A_HIV_Numerator_Tab_1!T41+Section_A_HIV_Numerator_Tab_1!X41)/Section_A_HIV_Numerator_Tab_1!L41, "")</f>
        <v/>
      </c>
      <c r="R40" s="169" t="str">
        <f>IFERROR((Section_A_HIV_Numerator_Tab_1!Q41+Section_A_HIV_Numerator_Tab_1!U41+Section_A_HIV_Numerator_Tab_1!Y41)/Section_A_HIV_Numerator_Tab_1!M41, "")</f>
        <v/>
      </c>
      <c r="S40" s="116"/>
      <c r="T40" s="233" t="str">
        <f>IFERROR(Section_A_HIV_Numerator_Tab_1!O41/(Section_A_HIV_Numerator_Tab_1!O41+Section_A_HIV_Numerator_Tab_1!S41+Section_A_HIV_Numerator_Tab_1!W41), "")</f>
        <v/>
      </c>
      <c r="U40" s="233" t="str">
        <f>IFERROR(Section_A_HIV_Numerator_Tab_1!P41/(Section_A_HIV_Numerator_Tab_1!P41+Section_A_HIV_Numerator_Tab_1!T41+Section_A_HIV_Numerator_Tab_1!X41), "")</f>
        <v/>
      </c>
      <c r="V40" s="233" t="str">
        <f>IFERROR(Section_A_HIV_Numerator_Tab_1!Q41/(Section_A_HIV_Numerator_Tab_1!Q41+Section_A_HIV_Numerator_Tab_1!U41+Section_A_HIV_Numerator_Tab_1!Y41), "")</f>
        <v/>
      </c>
      <c r="W40" s="116"/>
      <c r="X40" s="233" t="str">
        <f>IFERROR(Section_A_HIV_Numerator_Tab_1!S41/(Section_A_HIV_Numerator_Tab_1!O41+Section_A_HIV_Numerator_Tab_1!S41+Section_A_HIV_Numerator_Tab_1!W41), "")</f>
        <v/>
      </c>
      <c r="Y40" s="233" t="str">
        <f>IFERROR(Section_A_HIV_Numerator_Tab_1!T41/(Section_A_HIV_Numerator_Tab_1!P41+Section_A_HIV_Numerator_Tab_1!T41+Section_A_HIV_Numerator_Tab_1!X41), "")</f>
        <v/>
      </c>
      <c r="Z40" s="233" t="str">
        <f>IFERROR(Section_A_HIV_Numerator_Tab_1!U41/(Section_A_HIV_Numerator_Tab_1!Q41+Section_A_HIV_Numerator_Tab_1!U41+Section_A_HIV_Numerator_Tab_1!Y41), "")</f>
        <v/>
      </c>
      <c r="AA40" s="116"/>
      <c r="AB40" s="233" t="str">
        <f>IFERROR(Section_A_HIV_Numerator_Tab_1!W41/(Section_A_HIV_Numerator_Tab_1!O41+Section_A_HIV_Numerator_Tab_1!S41+Section_A_HIV_Numerator_Tab_1!W41), "")</f>
        <v/>
      </c>
      <c r="AC40" s="233" t="str">
        <f>IFERROR(Section_A_HIV_Numerator_Tab_1!X41/(Section_A_HIV_Numerator_Tab_1!P41+Section_A_HIV_Numerator_Tab_1!T41+Section_A_HIV_Numerator_Tab_1!X41), "")</f>
        <v/>
      </c>
      <c r="AD40" s="234" t="str">
        <f>IFERROR(Section_A_HIV_Numerator_Tab_1!Y41/(Section_A_HIV_Numerator_Tab_1!Q41+Section_A_HIV_Numerator_Tab_1!U41+Section_A_HIV_Numerator_Tab_1!Y41), "")</f>
        <v/>
      </c>
      <c r="AE40" s="98"/>
      <c r="AF40" s="371"/>
      <c r="AG40" s="371"/>
      <c r="AH40" s="372"/>
    </row>
    <row r="41" spans="1:34" s="52" customFormat="1" ht="28.15" customHeight="1" thickBot="1" x14ac:dyDescent="0.25">
      <c r="A41" s="329"/>
      <c r="B41" s="329"/>
      <c r="C41" s="105" t="s">
        <v>136</v>
      </c>
      <c r="D41" s="99" t="str">
        <f>Translations!$D435</f>
        <v>Percentage of people with Advanced HIV Disease (AHD) who receive core AHD diagnostic package</v>
      </c>
      <c r="E41" s="192" t="str">
        <f>IF(Section_A_HIV_Numerator_Tab_1!$B$10 = Translations!$D$47, Translations!$D$47, Section_A_HIV_Numerator_Tab_1!E42)</f>
        <v>Please select</v>
      </c>
      <c r="F41" s="238" t="str">
        <f>IFERROR(Section_A_HIV_Numerator_Tab_1!I42/Section_A_HIV_Denominator_Tab_2!G67, "")</f>
        <v/>
      </c>
      <c r="G41" s="243"/>
      <c r="H41" s="238" t="str">
        <f>IFERROR(Section_A_HIV_Numerator_Tab_1!K42/Section_A_HIV_Denominator_Tab_2!J67, "")</f>
        <v/>
      </c>
      <c r="I41" s="238" t="str">
        <f>IFERROR(Section_A_HIV_Numerator_Tab_1!L42/Section_A_HIV_Denominator_Tab_2!K67, "")</f>
        <v/>
      </c>
      <c r="J41" s="238" t="str">
        <f>IFERROR(Section_A_HIV_Numerator_Tab_1!M42/Section_A_HIV_Denominator_Tab_2!L67, "")</f>
        <v/>
      </c>
      <c r="K41" s="243"/>
      <c r="L41" s="238" t="str">
        <f>IFERROR((Section_A_HIV_Numerator_Tab_1!O42+Section_A_HIV_Numerator_Tab_1!S42+Section_A_HIV_Numerator_Tab_1!W42)/Section_A_HIV_Denominator_Tab_2!J67, "")</f>
        <v/>
      </c>
      <c r="M41" s="238" t="str">
        <f>IFERROR((Section_A_HIV_Numerator_Tab_1!P42+Section_A_HIV_Numerator_Tab_1!T42+Section_A_HIV_Numerator_Tab_1!X42)/Section_A_HIV_Denominator_Tab_2!K67, "")</f>
        <v/>
      </c>
      <c r="N41" s="238" t="str">
        <f>IFERROR((Section_A_HIV_Numerator_Tab_1!Q42+Section_A_HIV_Numerator_Tab_1!U42+Section_A_HIV_Numerator_Tab_1!Y42)/Section_A_HIV_Denominator_Tab_2!L67, "")</f>
        <v/>
      </c>
      <c r="O41" s="243"/>
      <c r="P41" s="170" t="str">
        <f>IFERROR((Section_A_HIV_Numerator_Tab_1!O42+Section_A_HIV_Numerator_Tab_1!S42+Section_A_HIV_Numerator_Tab_1!W42)/Section_A_HIV_Numerator_Tab_1!K42, "")</f>
        <v/>
      </c>
      <c r="Q41" s="170" t="str">
        <f>IFERROR((Section_A_HIV_Numerator_Tab_1!P42+Section_A_HIV_Numerator_Tab_1!T42+Section_A_HIV_Numerator_Tab_1!X42)/Section_A_HIV_Numerator_Tab_1!L42, "")</f>
        <v/>
      </c>
      <c r="R41" s="170" t="str">
        <f>IFERROR((Section_A_HIV_Numerator_Tab_1!Q42+Section_A_HIV_Numerator_Tab_1!U42+Section_A_HIV_Numerator_Tab_1!Y42)/Section_A_HIV_Numerator_Tab_1!M42, "")</f>
        <v/>
      </c>
      <c r="S41" s="243"/>
      <c r="T41" s="238" t="str">
        <f>IFERROR(Section_A_HIV_Numerator_Tab_1!O42/(Section_A_HIV_Numerator_Tab_1!O42+Section_A_HIV_Numerator_Tab_1!S42+Section_A_HIV_Numerator_Tab_1!W42), "")</f>
        <v/>
      </c>
      <c r="U41" s="238" t="str">
        <f>IFERROR(Section_A_HIV_Numerator_Tab_1!P42/(Section_A_HIV_Numerator_Tab_1!P42+Section_A_HIV_Numerator_Tab_1!T42+Section_A_HIV_Numerator_Tab_1!X42), "")</f>
        <v/>
      </c>
      <c r="V41" s="238" t="str">
        <f>IFERROR(Section_A_HIV_Numerator_Tab_1!Q42/(Section_A_HIV_Numerator_Tab_1!Q42+Section_A_HIV_Numerator_Tab_1!U42+Section_A_HIV_Numerator_Tab_1!Y42), "")</f>
        <v/>
      </c>
      <c r="W41" s="243"/>
      <c r="X41" s="238" t="str">
        <f>IFERROR(Section_A_HIV_Numerator_Tab_1!S42/(Section_A_HIV_Numerator_Tab_1!O42+Section_A_HIV_Numerator_Tab_1!S42+Section_A_HIV_Numerator_Tab_1!W42), "")</f>
        <v/>
      </c>
      <c r="Y41" s="238" t="str">
        <f>IFERROR(Section_A_HIV_Numerator_Tab_1!T42/(Section_A_HIV_Numerator_Tab_1!P42+Section_A_HIV_Numerator_Tab_1!T42+Section_A_HIV_Numerator_Tab_1!X42), "")</f>
        <v/>
      </c>
      <c r="Z41" s="238" t="str">
        <f>IFERROR(Section_A_HIV_Numerator_Tab_1!U42/(Section_A_HIV_Numerator_Tab_1!Q42+Section_A_HIV_Numerator_Tab_1!U42+Section_A_HIV_Numerator_Tab_1!Y42), "")</f>
        <v/>
      </c>
      <c r="AA41" s="243"/>
      <c r="AB41" s="238" t="str">
        <f>IFERROR(Section_A_HIV_Numerator_Tab_1!W42/(Section_A_HIV_Numerator_Tab_1!O42+Section_A_HIV_Numerator_Tab_1!S42+Section_A_HIV_Numerator_Tab_1!W42), "")</f>
        <v/>
      </c>
      <c r="AC41" s="238" t="str">
        <f>IFERROR(Section_A_HIV_Numerator_Tab_1!X42/(Section_A_HIV_Numerator_Tab_1!P42+Section_A_HIV_Numerator_Tab_1!T42+Section_A_HIV_Numerator_Tab_1!X42), "")</f>
        <v/>
      </c>
      <c r="AD41" s="239" t="str">
        <f>IFERROR(Section_A_HIV_Numerator_Tab_1!Y42/(Section_A_HIV_Numerator_Tab_1!Q42+Section_A_HIV_Numerator_Tab_1!U42+Section_A_HIV_Numerator_Tab_1!Y42), "")</f>
        <v/>
      </c>
      <c r="AE41" s="106"/>
      <c r="AF41" s="373"/>
      <c r="AG41" s="373"/>
      <c r="AH41" s="374"/>
    </row>
    <row r="42" spans="1:34" s="52" customFormat="1" ht="28.15" customHeight="1" thickBot="1" x14ac:dyDescent="0.25">
      <c r="A42" s="107" t="str">
        <f>Translations!$D386</f>
        <v>TB/HIV</v>
      </c>
      <c r="B42" s="100" t="str">
        <f>Translations!$D402</f>
        <v>People living with HIV</v>
      </c>
      <c r="C42" s="108" t="s">
        <v>139</v>
      </c>
      <c r="D42" s="101" t="str">
        <f>Translations!$D436</f>
        <v>Percentage of people newly enrolled on antiretroviral therapy who started TB preventive treatment (TPT) during the reporting period</v>
      </c>
      <c r="E42" s="192" t="str">
        <f>IF(Section_A_HIV_Numerator_Tab_1!$B$10 = Translations!$D$47, Translations!$D$47, Section_A_HIV_Numerator_Tab_1!E43)</f>
        <v>Please select</v>
      </c>
      <c r="F42" s="102" t="str">
        <f>IFERROR(Section_A_HIV_Numerator_Tab_1!I43/Section_A_HIV_Denominator_Tab_2!G68, "")</f>
        <v/>
      </c>
      <c r="G42" s="244"/>
      <c r="H42" s="102" t="str">
        <f>IFERROR(Section_A_HIV_Numerator_Tab_1!K43/Section_A_HIV_Denominator_Tab_2!J68, "")</f>
        <v/>
      </c>
      <c r="I42" s="102" t="str">
        <f>IFERROR(Section_A_HIV_Numerator_Tab_1!L43/Section_A_HIV_Denominator_Tab_2!K68, "")</f>
        <v/>
      </c>
      <c r="J42" s="102" t="str">
        <f>IFERROR(Section_A_HIV_Numerator_Tab_1!M43/Section_A_HIV_Denominator_Tab_2!L68, "")</f>
        <v/>
      </c>
      <c r="K42" s="244"/>
      <c r="L42" s="102" t="str">
        <f>IFERROR((Section_A_HIV_Numerator_Tab_1!O43+Section_A_HIV_Numerator_Tab_1!S43+Section_A_HIV_Numerator_Tab_1!W43)/Section_A_HIV_Denominator_Tab_2!J68, "")</f>
        <v/>
      </c>
      <c r="M42" s="102" t="str">
        <f>IFERROR((Section_A_HIV_Numerator_Tab_1!P43+Section_A_HIV_Numerator_Tab_1!T43+Section_A_HIV_Numerator_Tab_1!X43)/Section_A_HIV_Denominator_Tab_2!K68, "")</f>
        <v/>
      </c>
      <c r="N42" s="102" t="str">
        <f>IFERROR((Section_A_HIV_Numerator_Tab_1!Q43+Section_A_HIV_Numerator_Tab_1!U43+Section_A_HIV_Numerator_Tab_1!Y43)/Section_A_HIV_Denominator_Tab_2!L68, "")</f>
        <v/>
      </c>
      <c r="O42" s="244"/>
      <c r="P42" s="171" t="str">
        <f>IFERROR((Section_A_HIV_Numerator_Tab_1!O43+Section_A_HIV_Numerator_Tab_1!S43+Section_A_HIV_Numerator_Tab_1!W43)/Section_A_HIV_Numerator_Tab_1!K43, "")</f>
        <v/>
      </c>
      <c r="Q42" s="171" t="str">
        <f>IFERROR((Section_A_HIV_Numerator_Tab_1!P43+Section_A_HIV_Numerator_Tab_1!T43+Section_A_HIV_Numerator_Tab_1!X43)/Section_A_HIV_Numerator_Tab_1!L43, "")</f>
        <v/>
      </c>
      <c r="R42" s="171" t="str">
        <f>IFERROR((Section_A_HIV_Numerator_Tab_1!Q43+Section_A_HIV_Numerator_Tab_1!U43+Section_A_HIV_Numerator_Tab_1!Y43)/Section_A_HIV_Numerator_Tab_1!M43, "")</f>
        <v/>
      </c>
      <c r="S42" s="244"/>
      <c r="T42" s="102" t="str">
        <f>IFERROR(Section_A_HIV_Numerator_Tab_1!O43/(Section_A_HIV_Numerator_Tab_1!O43+Section_A_HIV_Numerator_Tab_1!S43+Section_A_HIV_Numerator_Tab_1!W43), "")</f>
        <v/>
      </c>
      <c r="U42" s="102" t="str">
        <f>IFERROR(Section_A_HIV_Numerator_Tab_1!P43/(Section_A_HIV_Numerator_Tab_1!P43+Section_A_HIV_Numerator_Tab_1!T43+Section_A_HIV_Numerator_Tab_1!X43), "")</f>
        <v/>
      </c>
      <c r="V42" s="102" t="str">
        <f>IFERROR(Section_A_HIV_Numerator_Tab_1!Q43/(Section_A_HIV_Numerator_Tab_1!Q43+Section_A_HIV_Numerator_Tab_1!U43+Section_A_HIV_Numerator_Tab_1!Y43), "")</f>
        <v/>
      </c>
      <c r="W42" s="244"/>
      <c r="X42" s="102" t="str">
        <f>IFERROR(Section_A_HIV_Numerator_Tab_1!S43/(Section_A_HIV_Numerator_Tab_1!O43+Section_A_HIV_Numerator_Tab_1!S43+Section_A_HIV_Numerator_Tab_1!W43), "")</f>
        <v/>
      </c>
      <c r="Y42" s="102" t="str">
        <f>IFERROR(Section_A_HIV_Numerator_Tab_1!T43/(Section_A_HIV_Numerator_Tab_1!P43+Section_A_HIV_Numerator_Tab_1!T43+Section_A_HIV_Numerator_Tab_1!X43), "")</f>
        <v/>
      </c>
      <c r="Z42" s="102" t="str">
        <f>IFERROR(Section_A_HIV_Numerator_Tab_1!U43/(Section_A_HIV_Numerator_Tab_1!Q43+Section_A_HIV_Numerator_Tab_1!U43+Section_A_HIV_Numerator_Tab_1!Y43), "")</f>
        <v/>
      </c>
      <c r="AA42" s="244"/>
      <c r="AB42" s="102" t="str">
        <f>IFERROR(Section_A_HIV_Numerator_Tab_1!W43/(Section_A_HIV_Numerator_Tab_1!O43+Section_A_HIV_Numerator_Tab_1!S43+Section_A_HIV_Numerator_Tab_1!W43), "")</f>
        <v/>
      </c>
      <c r="AC42" s="102" t="str">
        <f>IFERROR(Section_A_HIV_Numerator_Tab_1!X43/(Section_A_HIV_Numerator_Tab_1!P43+Section_A_HIV_Numerator_Tab_1!T43+Section_A_HIV_Numerator_Tab_1!X43), "")</f>
        <v/>
      </c>
      <c r="AD42" s="242" t="str">
        <f>IFERROR(Section_A_HIV_Numerator_Tab_1!Y43/(Section_A_HIV_Numerator_Tab_1!Q43+Section_A_HIV_Numerator_Tab_1!U43+Section_A_HIV_Numerator_Tab_1!Y43), "")</f>
        <v/>
      </c>
      <c r="AE42" s="190"/>
      <c r="AF42" s="375" t="str">
        <f>IFERROR(Section_A_HIV_Numerator_Tab_1!AN47/Section_A_HIV_Numerator_Tab_1!AL47, "")</f>
        <v/>
      </c>
      <c r="AG42" s="375"/>
      <c r="AH42" s="376"/>
    </row>
    <row r="45" spans="1:34" x14ac:dyDescent="0.2">
      <c r="A45" s="82"/>
    </row>
    <row r="46" spans="1:34" x14ac:dyDescent="0.2">
      <c r="A46" s="82"/>
    </row>
    <row r="49" spans="28:28" x14ac:dyDescent="0.2">
      <c r="AB49" s="83"/>
    </row>
  </sheetData>
  <sheetProtection algorithmName="SHA-512" hashValue="B8SxWylZEfl9M+muX+BPwMcRz7l/GawKkQ7Z/0m3HDUIgBUe8RyObeFHMcciLiCUrUk22QSDK3ViY7fSnbVjrg==" saltValue="0wPU9lk3l57FkponobjzQg==" spinCount="100000" sheet="1" formatColumns="0" formatRows="0" autoFilter="0"/>
  <autoFilter ref="E8:E42" xr:uid="{99A882DE-2660-402D-A830-06DB18E34FE4}"/>
  <mergeCells count="26">
    <mergeCell ref="AF42:AH42"/>
    <mergeCell ref="B25:B27"/>
    <mergeCell ref="A29:A35"/>
    <mergeCell ref="AF29:AH35"/>
    <mergeCell ref="A36:A41"/>
    <mergeCell ref="B36:B41"/>
    <mergeCell ref="AF36:AH41"/>
    <mergeCell ref="AF7:AH7"/>
    <mergeCell ref="AF8:AH8"/>
    <mergeCell ref="A9:A28"/>
    <mergeCell ref="B9:B11"/>
    <mergeCell ref="AF9:AH28"/>
    <mergeCell ref="B12:B14"/>
    <mergeCell ref="B15:B17"/>
    <mergeCell ref="B18:B20"/>
    <mergeCell ref="B21:B22"/>
    <mergeCell ref="B23:B24"/>
    <mergeCell ref="A1:AD1"/>
    <mergeCell ref="L5:R5"/>
    <mergeCell ref="T5:AD5"/>
    <mergeCell ref="H7:J7"/>
    <mergeCell ref="L7:N7"/>
    <mergeCell ref="P7:R7"/>
    <mergeCell ref="T7:V7"/>
    <mergeCell ref="X7:Z7"/>
    <mergeCell ref="AB7:AD7"/>
  </mergeCells>
  <conditionalFormatting sqref="F9:F42 H9:J42 L9:M42 P9:R42 T9:V42 X9:Z42 AB9:AD42">
    <cfRule type="expression" dxfId="10" priority="5">
      <formula>AND(F9 &lt;&gt; "", F9 &lt; 0)</formula>
    </cfRule>
  </conditionalFormatting>
  <conditionalFormatting sqref="P9:R42">
    <cfRule type="expression" dxfId="8" priority="8">
      <formula>IF(AND(P9&lt;&gt;"", P9&gt;1), TRUE, FALSE)</formula>
    </cfRule>
    <cfRule type="expression" dxfId="7" priority="9">
      <formula>IF(AND(P9 &gt;= 0.9, P9 &lt;= 1), TRUE, FALSE)</formula>
    </cfRule>
    <cfRule type="expression" dxfId="6" priority="10">
      <formula>IF(AND(P9 &gt; 0.5, P9 &lt; 0.9), TRUE, FALSE)</formula>
    </cfRule>
    <cfRule type="expression" dxfId="5" priority="11">
      <formula>IF(P9 &lt;= 0.5, TRUE, FALSE)</formula>
    </cfRule>
  </conditionalFormatting>
  <conditionalFormatting sqref="AF9:AH42">
    <cfRule type="expression" dxfId="3" priority="7">
      <formula>IF(AND(AF9&lt;&gt;"", AF9&gt;=0.35), TRUE, FALSE)</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00000000-000E-0000-0600-000001000000}">
            <xm:f>IF(OR($E9 = Translations!$D$47, $E9 = Translations!$D$48), TRUE, FALSE)</xm:f>
            <x14:dxf>
              <font>
                <color theme="1"/>
              </font>
              <fill>
                <patternFill>
                  <bgColor theme="1"/>
                </patternFill>
              </fill>
            </x14:dxf>
          </x14:cfRule>
          <xm:sqref>F9:F42 H9:J42 L9:N42 P9:R42 T9:V42 X9:Z42 AB9:AD42</xm:sqref>
        </x14:conditionalFormatting>
        <x14:conditionalFormatting xmlns:xm="http://schemas.microsoft.com/office/excel/2006/main">
          <x14:cfRule type="expression" priority="4" id="{C4CC5F18-65E5-4531-96D5-E114D035258A}">
            <xm:f>IF(OR(Section_A_HIV_Numerator_Tab_1!$B$10 = Translations!$D$47, Section_A_HIV_Numerator_Tab_1!$B$10 = Translations!$D$48), TRUE, FALSE)</xm:f>
            <x14:dxf>
              <font>
                <color theme="1"/>
              </font>
              <fill>
                <patternFill>
                  <bgColor theme="1"/>
                </patternFill>
              </fill>
            </x14:dxf>
          </x14:cfRule>
          <xm:sqref>AF9:AH28</xm:sqref>
        </x14:conditionalFormatting>
        <x14:conditionalFormatting xmlns:xm="http://schemas.microsoft.com/office/excel/2006/main">
          <x14:cfRule type="expression" priority="3" id="{81D6406C-1468-4417-9D7E-01529CBBD509}">
            <xm:f>IF(OR(Section_A_HIV_Numerator_Tab_1!$B$30 = Translations!$D$47, Section_A_HIV_Numerator_Tab_1!$B$30 = Translations!$D$48), TRUE, FALSE)</xm:f>
            <x14:dxf>
              <font>
                <color theme="1"/>
              </font>
              <fill>
                <patternFill>
                  <bgColor theme="1"/>
                </patternFill>
              </fill>
            </x14:dxf>
          </x14:cfRule>
          <xm:sqref>AF29:AH35</xm:sqref>
        </x14:conditionalFormatting>
        <x14:conditionalFormatting xmlns:xm="http://schemas.microsoft.com/office/excel/2006/main">
          <x14:cfRule type="expression" priority="2" id="{DFB370FD-409C-4FED-A2FC-7688D9EE5A02}">
            <xm:f>IF(OR(Section_A_HIV_Numerator_Tab_1!$B$37 = Translations!$D$47, Section_A_HIV_Numerator_Tab_1!$B$37 = Translations!$D$48), TRUE, FALSE)</xm:f>
            <x14:dxf>
              <font>
                <color theme="1"/>
              </font>
              <fill>
                <patternFill>
                  <bgColor theme="1"/>
                </patternFill>
              </fill>
            </x14:dxf>
          </x14:cfRule>
          <xm:sqref>AF36:AH41</xm:sqref>
        </x14:conditionalFormatting>
        <x14:conditionalFormatting xmlns:xm="http://schemas.microsoft.com/office/excel/2006/main">
          <x14:cfRule type="expression" priority="1" id="{62C6A8BB-9F6F-48D1-94B2-4CF3679743DE}">
            <xm:f>IF(OR(Section_A_HIV_Numerator_Tab_1!$B$43 = Translations!$D$47, Section_A_HIV_Numerator_Tab_1!$B$43 = Translations!$D$48), TRUE, FALSE)</xm:f>
            <x14:dxf>
              <font>
                <color theme="1"/>
              </font>
              <fill>
                <patternFill>
                  <bgColor theme="1"/>
                </patternFill>
              </fill>
            </x14:dxf>
          </x14:cfRule>
          <xm:sqref>AF42:AH42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Working Document" ma:contentTypeID="0x010100DB1926E75FE6D448A94BA4FC7E9CAC0400E62859162FE6C34FB010518A2CC80807" ma:contentTypeVersion="21" ma:contentTypeDescription=" Working Document (0 years retention period)" ma:contentTypeScope="" ma:versionID="8b7b09af0e346ac983483509482c05dc">
  <xsd:schema xmlns:xsd="http://www.w3.org/2001/XMLSchema" xmlns:xs="http://www.w3.org/2001/XMLSchema" xmlns:p="http://schemas.microsoft.com/office/2006/metadata/properties" xmlns:ns1="http://schemas.microsoft.com/sharepoint/v3" xmlns:ns2="a03ac030-8fc0-429e-a59d-aec15056182b" xmlns:ns3="949f8a98-e230-46a7-aef7-08d5f2e0254f" xmlns:ns4="http://schemas.microsoft.com/sharepoint/v4" xmlns:ns5="97a2c079-d1fd-410b-b0f0-ee08b7165110" targetNamespace="http://schemas.microsoft.com/office/2006/metadata/properties" ma:root="true" ma:fieldsID="99221b579d802877dece590faf10759e" ns1:_="" ns2:_="" ns3:_="" ns4:_="" ns5:_="">
    <xsd:import namespace="http://schemas.microsoft.com/sharepoint/v3"/>
    <xsd:import namespace="a03ac030-8fc0-429e-a59d-aec15056182b"/>
    <xsd:import namespace="949f8a98-e230-46a7-aef7-08d5f2e0254f"/>
    <xsd:import namespace="http://schemas.microsoft.com/sharepoint/v4"/>
    <xsd:import namespace="97a2c079-d1fd-410b-b0f0-ee08b716511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4:IconOverlay" minOccurs="0"/>
                <xsd:element ref="ns3:MediaLengthInSeconds" minOccurs="0"/>
                <xsd:element ref="ns3:lcf76f155ced4ddcb4097134ff3c332f" minOccurs="0"/>
                <xsd:element ref="ns5:TaxCatchAll" minOccurs="0"/>
                <xsd:element ref="ns3:MediaServiceObjectDetectorVersions" minOccurs="0"/>
                <xsd:element ref="ns3:MediaServiceSearchProperties" minOccurs="0"/>
                <xsd:element ref="ns1:_ip_UnifiedCompliancePolicyProperties" minOccurs="0"/>
                <xsd:element ref="ns1:_ip_UnifiedCompliancePolicyUIAc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3ac030-8fc0-429e-a59d-aec15056182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9f8a98-e230-46a7-aef7-08d5f2e025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bc5697c-9d86-4020-9001-b7da5740438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a2c079-d1fd-410b-b0f0-ee08b716511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ec4cac43-698d-4576-b803-e04971b97e09}" ma:internalName="TaxCatchAll" ma:showField="CatchAllData" ma:web="a03ac030-8fc0-429e-a59d-aec1505618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a03ac030-8fc0-429e-a59d-aec15056182b">3NAZ7T4E3CZ3-2119878530-62388</_dlc_DocId>
    <_dlc_DocIdUrl xmlns="a03ac030-8fc0-429e-a59d-aec15056182b">
      <Url>https://tgf.sharepoint.com/sites/TSA2F1/A2FT/_layouts/15/DocIdRedir.aspx?ID=3NAZ7T4E3CZ3-2119878530-62388</Url>
      <Description>3NAZ7T4E3CZ3-2119878530-62388</Description>
    </_dlc_DocIdUrl>
    <_ip_UnifiedCompliancePolicyUIAction xmlns="http://schemas.microsoft.com/sharepoint/v3" xsi:nil="true"/>
    <IconOverlay xmlns="http://schemas.microsoft.com/sharepoint/v4" xsi:nil="true"/>
    <TaxCatchAll xmlns="97a2c079-d1fd-410b-b0f0-ee08b7165110" xsi:nil="true"/>
    <_ip_UnifiedCompliancePolicyProperties xmlns="http://schemas.microsoft.com/sharepoint/v3" xsi:nil="true"/>
    <lcf76f155ced4ddcb4097134ff3c332f xmlns="949f8a98-e230-46a7-aef7-08d5f2e0254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32BC3B2-32A8-4F56-83E4-282A126E5889}"/>
</file>

<file path=customXml/itemProps2.xml><?xml version="1.0" encoding="utf-8"?>
<ds:datastoreItem xmlns:ds="http://schemas.openxmlformats.org/officeDocument/2006/customXml" ds:itemID="{F7597A46-65D8-4B0D-9655-5334DC59073A}">
  <ds:schemaRefs>
    <ds:schemaRef ds:uri="http://www.w3.org/XML/1998/namespace"/>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fa473315-44a4-4518-8a4f-31f7017f3642"/>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C390473B-8DA6-4CAB-975B-84CB143AA41A}">
  <ds:schemaRefs>
    <ds:schemaRef ds:uri="http://schemas.microsoft.com/sharepoint/v3/contenttype/forms"/>
  </ds:schemaRefs>
</ds:datastoreItem>
</file>

<file path=customXml/itemProps4.xml><?xml version="1.0" encoding="utf-8"?>
<ds:datastoreItem xmlns:ds="http://schemas.openxmlformats.org/officeDocument/2006/customXml" ds:itemID="{536DD874-A898-4147-B8B6-E845FC8C016B}">
  <ds:schemaRefs>
    <ds:schemaRef ds:uri="http://schemas.microsoft.com/sharepoint/events"/>
  </ds:schemaRefs>
</ds:datastoreItem>
</file>

<file path=customXml/itemProps5.xml><?xml version="1.0" encoding="utf-8"?>
<ds:datastoreItem xmlns:ds="http://schemas.openxmlformats.org/officeDocument/2006/customXml" ds:itemID="{FD46B432-BE80-4254-B892-CBE7E57CB973}"/>
</file>

<file path=docMetadata/LabelInfo.xml><?xml version="1.0" encoding="utf-8"?>
<clbl:labelList xmlns:clbl="http://schemas.microsoft.com/office/2020/mipLabelMetadata">
  <clbl:label id="{7445afc7-8147-48fd-9212-af8008ee1f68}" enabled="1" method="Standard" siteId="{77920909-8782-4efb-aaf1-44ac114d7c03}"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StaticData</vt:lpstr>
      <vt:lpstr>Translations</vt:lpstr>
      <vt:lpstr>CoverSheet_Instructions</vt:lpstr>
      <vt:lpstr>Section_A_HIV_Numerator_Tab_1</vt:lpstr>
      <vt:lpstr>Section_A_HIV_Denominator_Tab_2</vt:lpstr>
      <vt:lpstr>Section_B_HIV_Gaps</vt:lpstr>
      <vt:lpstr>Section_C_HIV_CountryTargets&amp;Co</vt:lpstr>
      <vt:lpstr>ApplicantType</vt:lpstr>
      <vt:lpstr>IndicatorPicklist</vt:lpstr>
      <vt:lpstr>Language</vt:lpstr>
      <vt:lpstr>LanguageList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terms:modified xsi:type="dcterms:W3CDTF">2025-12-01T13:58:03Z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0x010100DB1926E75FE6D448A94BA4FC7E9CAC0400E62859162FE6C34FB010518A2CC80807</vt:lpwstr>
  </property>
  <property fmtid="{D5CDD505-2E9C-101B-9397-08002B2CF9AE}" pid="3" name="_dlc_DocIdItemGuid">
    <vt:lpwstr>ae830c84-9b66-4fc9-aba5-062c676dfe03</vt:lpwstr>
  </property>
  <property fmtid="{D5CDD505-2E9C-101B-9397-08002B2CF9AE}" pid="4" name="MediaServiceImageTags">
    <vt:lpwstr/>
  </property>
</Properties>
</file>