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tgf-my.sharepoint.com/personal/susanne_reichelt_theglobalfund_org/Documents/Documents/ToR LFA/LFA spot checks/PSM/Waste Management/Final_2022/"/>
    </mc:Choice>
  </mc:AlternateContent>
  <xr:revisionPtr revIDLastSave="5" documentId="8_{3C28BCF7-6F39-43E5-8918-CA8D9E6E2DE9}" xr6:coauthVersionLast="47" xr6:coauthVersionMax="47" xr10:uidLastSave="{3576BB9D-5F27-4927-BD2B-A7916B2682A8}"/>
  <bookViews>
    <workbookView xWindow="28680" yWindow="-4740" windowWidth="29040" windowHeight="15840" tabRatio="733" xr2:uid="{F1CF3EC9-2F0F-4B22-92D2-043D4A1EEB74}"/>
  </bookViews>
  <sheets>
    <sheet name="Cover Sheet" sheetId="1" r:id="rId1"/>
    <sheet name="Questionnaire Long Version" sheetId="2" state="hidden" r:id="rId2"/>
    <sheet name="Glossary" sheetId="3" r:id="rId3"/>
    <sheet name="User Instructions" sheetId="4" r:id="rId4"/>
    <sheet name="Questionnaire" sheetId="5" r:id="rId5"/>
    <sheet name="Assessment" sheetId="6" r:id="rId6"/>
    <sheet name="Code" sheetId="7" r:id="rId7"/>
    <sheet name="Drop Downs" sheetId="8" state="hidden" r:id="rId8"/>
    <sheet name="Changes to review" sheetId="9"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6" l="1"/>
  <c r="H22" i="6"/>
  <c r="H21" i="6"/>
  <c r="H20" i="6"/>
  <c r="H19" i="6"/>
  <c r="H18" i="6"/>
  <c r="G19" i="6"/>
  <c r="E41" i="6" l="1"/>
  <c r="F41" i="6" s="1"/>
  <c r="E22" i="5"/>
  <c r="E20" i="5"/>
  <c r="F20" i="5" s="1"/>
  <c r="E18" i="5"/>
  <c r="F18" i="5" s="1"/>
  <c r="E19" i="5"/>
  <c r="F19" i="5" s="1"/>
  <c r="E17" i="5"/>
  <c r="F17" i="5" s="1"/>
  <c r="E16" i="5"/>
  <c r="F16" i="5" s="1"/>
  <c r="E15" i="5"/>
  <c r="H5" i="6"/>
  <c r="H6" i="6"/>
  <c r="H7" i="6"/>
  <c r="G6" i="6"/>
  <c r="G23" i="6" l="1"/>
  <c r="G22" i="6"/>
  <c r="G21" i="6"/>
  <c r="G20" i="6"/>
  <c r="G18" i="6"/>
  <c r="E138" i="8" l="1"/>
  <c r="B15" i="5"/>
  <c r="F49" i="2" l="1"/>
  <c r="H8" i="6"/>
  <c r="G7" i="6"/>
  <c r="G5" i="6"/>
  <c r="H4" i="6"/>
  <c r="G4" i="6"/>
  <c r="E109" i="5"/>
  <c r="E108" i="5"/>
  <c r="E107" i="5"/>
  <c r="E106" i="5"/>
  <c r="E105" i="5"/>
  <c r="E104" i="5"/>
  <c r="G104" i="5" s="1"/>
  <c r="E103" i="5"/>
  <c r="E102" i="5"/>
  <c r="E101" i="5"/>
  <c r="F101" i="5" s="1"/>
  <c r="E100" i="5"/>
  <c r="E99" i="5"/>
  <c r="E97" i="5"/>
  <c r="F97" i="5" s="1"/>
  <c r="G97" i="5" s="1"/>
  <c r="E96" i="5"/>
  <c r="E95" i="5"/>
  <c r="F95" i="5" s="1"/>
  <c r="G95" i="5" s="1"/>
  <c r="E94" i="5"/>
  <c r="F94" i="5" s="1"/>
  <c r="E93" i="5"/>
  <c r="F93" i="5" s="1"/>
  <c r="G93" i="5" s="1"/>
  <c r="E92" i="5"/>
  <c r="F92" i="5" s="1"/>
  <c r="E91" i="5"/>
  <c r="E90" i="5"/>
  <c r="E89" i="5"/>
  <c r="E88" i="5"/>
  <c r="E82" i="5"/>
  <c r="F82" i="5" s="1"/>
  <c r="G82" i="5" s="1"/>
  <c r="E81" i="5"/>
  <c r="E80" i="5"/>
  <c r="F80" i="5" s="1"/>
  <c r="G80" i="5" s="1"/>
  <c r="E79" i="5"/>
  <c r="E78" i="5"/>
  <c r="F78" i="5" s="1"/>
  <c r="G78" i="5" s="1"/>
  <c r="E77" i="5"/>
  <c r="E76" i="5"/>
  <c r="F76" i="5" s="1"/>
  <c r="E74" i="5"/>
  <c r="F74" i="5" s="1"/>
  <c r="G74" i="5" s="1"/>
  <c r="E73" i="5"/>
  <c r="F73" i="5" s="1"/>
  <c r="E72" i="5"/>
  <c r="F72" i="5" s="1"/>
  <c r="G72" i="5" s="1"/>
  <c r="E71" i="5"/>
  <c r="E65" i="5"/>
  <c r="F65" i="5" s="1"/>
  <c r="G65" i="5" s="1"/>
  <c r="E64" i="5"/>
  <c r="E63" i="5"/>
  <c r="F63" i="5" s="1"/>
  <c r="G63" i="5" s="1"/>
  <c r="E62" i="5"/>
  <c r="E61" i="5"/>
  <c r="E60" i="5"/>
  <c r="E59" i="5"/>
  <c r="F59" i="5" s="1"/>
  <c r="G59" i="5" s="1"/>
  <c r="E58" i="5"/>
  <c r="E57" i="5"/>
  <c r="F57" i="5" s="1"/>
  <c r="G57" i="5" s="1"/>
  <c r="E56" i="5"/>
  <c r="E54" i="5"/>
  <c r="E53" i="5"/>
  <c r="F53" i="5" s="1"/>
  <c r="G53" i="5" s="1"/>
  <c r="E52" i="5"/>
  <c r="F52" i="5" s="1"/>
  <c r="E51" i="5"/>
  <c r="F51" i="5" s="1"/>
  <c r="E45" i="5"/>
  <c r="E44" i="5"/>
  <c r="F44" i="5" s="1"/>
  <c r="G44" i="5" s="1"/>
  <c r="E43" i="5"/>
  <c r="E42" i="5"/>
  <c r="F42" i="5" s="1"/>
  <c r="G42" i="5" s="1"/>
  <c r="E41" i="5"/>
  <c r="E39" i="5"/>
  <c r="E38" i="5"/>
  <c r="F38" i="5" s="1"/>
  <c r="G38" i="5" s="1"/>
  <c r="E37" i="5"/>
  <c r="E36" i="5"/>
  <c r="F36" i="5" s="1"/>
  <c r="G36" i="5" s="1"/>
  <c r="E35" i="5"/>
  <c r="F35" i="5" s="1"/>
  <c r="E34" i="5"/>
  <c r="F34" i="5" s="1"/>
  <c r="G34" i="5" s="1"/>
  <c r="E33" i="5"/>
  <c r="E32" i="5"/>
  <c r="F32" i="5" s="1"/>
  <c r="G32" i="5" s="1"/>
  <c r="E31" i="5"/>
  <c r="E30" i="5"/>
  <c r="F30" i="5" s="1"/>
  <c r="G30" i="5" s="1"/>
  <c r="E29" i="5"/>
  <c r="F29" i="5" s="1"/>
  <c r="E28" i="5"/>
  <c r="F28" i="5" s="1"/>
  <c r="E26" i="5"/>
  <c r="E25" i="5"/>
  <c r="F25" i="5" s="1"/>
  <c r="E24" i="5"/>
  <c r="E23" i="5"/>
  <c r="F23" i="5" s="1"/>
  <c r="G23" i="5" s="1"/>
  <c r="G19" i="5"/>
  <c r="G17" i="5"/>
  <c r="B16" i="5"/>
  <c r="B17" i="5" s="1"/>
  <c r="B18" i="5" s="1"/>
  <c r="B19" i="5" s="1"/>
  <c r="B20" i="5" s="1"/>
  <c r="B22" i="5" s="1"/>
  <c r="B23" i="5" s="1"/>
  <c r="B24" i="5" s="1"/>
  <c r="B25" i="5" s="1"/>
  <c r="B26" i="5" s="1"/>
  <c r="B28" i="5" s="1"/>
  <c r="B29" i="5" s="1"/>
  <c r="B30" i="5" s="1"/>
  <c r="B31" i="5" s="1"/>
  <c r="B32" i="5" s="1"/>
  <c r="B33" i="5" s="1"/>
  <c r="B34" i="5" s="1"/>
  <c r="E126" i="2"/>
  <c r="F125" i="2"/>
  <c r="F124" i="2"/>
  <c r="F123" i="2"/>
  <c r="F122" i="2"/>
  <c r="F121" i="2"/>
  <c r="F120" i="2"/>
  <c r="F119" i="2"/>
  <c r="F118" i="2"/>
  <c r="F117" i="2"/>
  <c r="F116" i="2"/>
  <c r="E115" i="2"/>
  <c r="F114" i="2"/>
  <c r="F113" i="2"/>
  <c r="F112" i="2"/>
  <c r="F111" i="2"/>
  <c r="F110" i="2"/>
  <c r="F109" i="2"/>
  <c r="F108" i="2"/>
  <c r="F107" i="2"/>
  <c r="F106" i="2"/>
  <c r="F105" i="2"/>
  <c r="F104" i="2"/>
  <c r="F103" i="2"/>
  <c r="F102" i="2"/>
  <c r="E101" i="2"/>
  <c r="F95" i="2"/>
  <c r="F94" i="2"/>
  <c r="F93" i="2"/>
  <c r="F92" i="2"/>
  <c r="F91" i="2"/>
  <c r="F90" i="2"/>
  <c r="F89" i="2"/>
  <c r="F88" i="2"/>
  <c r="F87" i="2"/>
  <c r="E86" i="2"/>
  <c r="F85" i="2"/>
  <c r="F84" i="2"/>
  <c r="F83" i="2"/>
  <c r="F82" i="2"/>
  <c r="F81" i="2"/>
  <c r="F80" i="2"/>
  <c r="E79" i="2"/>
  <c r="E96" i="2" s="1"/>
  <c r="F73" i="2"/>
  <c r="F72" i="2"/>
  <c r="F71" i="2"/>
  <c r="F70" i="2"/>
  <c r="F69" i="2"/>
  <c r="F68" i="2"/>
  <c r="F65" i="2" s="1"/>
  <c r="F67" i="2"/>
  <c r="F66" i="2"/>
  <c r="E65" i="2"/>
  <c r="F64" i="2"/>
  <c r="F63" i="2"/>
  <c r="F62" i="2"/>
  <c r="F61" i="2"/>
  <c r="F60" i="2"/>
  <c r="E59" i="2"/>
  <c r="E74" i="2" s="1"/>
  <c r="F53" i="2"/>
  <c r="F52" i="2"/>
  <c r="F51" i="2"/>
  <c r="F50" i="2"/>
  <c r="E49" i="2"/>
  <c r="F48" i="2"/>
  <c r="F47" i="2"/>
  <c r="F46" i="2"/>
  <c r="F45" i="2"/>
  <c r="F44" i="2"/>
  <c r="F43" i="2"/>
  <c r="F42" i="2"/>
  <c r="F41" i="2"/>
  <c r="F40" i="2"/>
  <c r="F39" i="2"/>
  <c r="F38" i="2"/>
  <c r="F37" i="2"/>
  <c r="F36" i="2"/>
  <c r="F35" i="2"/>
  <c r="F34" i="2"/>
  <c r="F33" i="2"/>
  <c r="F32" i="2"/>
  <c r="F31" i="2"/>
  <c r="E30" i="2"/>
  <c r="F29" i="2"/>
  <c r="F28" i="2"/>
  <c r="F27" i="2"/>
  <c r="F26" i="2"/>
  <c r="F25" i="2"/>
  <c r="F24" i="2"/>
  <c r="F23" i="2"/>
  <c r="F22" i="2"/>
  <c r="F21" i="2"/>
  <c r="F20" i="2"/>
  <c r="F19" i="2"/>
  <c r="F18" i="2"/>
  <c r="F17" i="2"/>
  <c r="F16" i="2"/>
  <c r="E15" i="2"/>
  <c r="F14" i="2"/>
  <c r="F13" i="2"/>
  <c r="F12" i="2"/>
  <c r="F11" i="2"/>
  <c r="F10" i="2"/>
  <c r="F9" i="2"/>
  <c r="F8" i="2"/>
  <c r="F7" i="2"/>
  <c r="F6" i="2"/>
  <c r="F5" i="2"/>
  <c r="E4" i="2"/>
  <c r="F61" i="5" l="1"/>
  <c r="G61" i="5" s="1"/>
  <c r="F31" i="5"/>
  <c r="G31" i="5" s="1"/>
  <c r="E22" i="8"/>
  <c r="B35" i="5"/>
  <c r="B36" i="5" s="1"/>
  <c r="B37" i="5" s="1"/>
  <c r="B38" i="5" s="1"/>
  <c r="E66" i="8"/>
  <c r="E42" i="8"/>
  <c r="E23" i="8"/>
  <c r="E49" i="8"/>
  <c r="F86" i="2"/>
  <c r="F79" i="2"/>
  <c r="E111" i="5"/>
  <c r="F88" i="5"/>
  <c r="G88" i="5" s="1"/>
  <c r="G94" i="5"/>
  <c r="E24" i="8"/>
  <c r="F49" i="8"/>
  <c r="F59" i="2"/>
  <c r="F74" i="2" s="1"/>
  <c r="E31" i="8"/>
  <c r="E50" i="8"/>
  <c r="F30" i="2"/>
  <c r="E40" i="8"/>
  <c r="F50" i="8"/>
  <c r="F15" i="2"/>
  <c r="E54" i="2"/>
  <c r="F71" i="5"/>
  <c r="F70" i="5" s="1"/>
  <c r="F90" i="5"/>
  <c r="G90" i="5" s="1"/>
  <c r="F40" i="8"/>
  <c r="E51" i="8"/>
  <c r="F115" i="2"/>
  <c r="F96" i="5"/>
  <c r="G96" i="5" s="1"/>
  <c r="E4" i="8"/>
  <c r="E41" i="8"/>
  <c r="E57" i="8"/>
  <c r="F101" i="2"/>
  <c r="F4" i="2"/>
  <c r="F54" i="2" s="1"/>
  <c r="G73" i="5"/>
  <c r="G92" i="5"/>
  <c r="E13" i="8"/>
  <c r="F41" i="8"/>
  <c r="G76" i="5"/>
  <c r="G51" i="5"/>
  <c r="G28" i="5"/>
  <c r="G25" i="5"/>
  <c r="F15" i="5"/>
  <c r="F89" i="5"/>
  <c r="G89" i="5" s="1"/>
  <c r="F91" i="5"/>
  <c r="G91" i="5" s="1"/>
  <c r="F106" i="5"/>
  <c r="G106" i="5" s="1"/>
  <c r="F108" i="5"/>
  <c r="G108" i="5" s="1"/>
  <c r="F22" i="5"/>
  <c r="G22" i="5" s="1"/>
  <c r="F24" i="5"/>
  <c r="G24" i="5" s="1"/>
  <c r="F26" i="5"/>
  <c r="G26" i="5" s="1"/>
  <c r="F41" i="5"/>
  <c r="G41" i="5" s="1"/>
  <c r="F43" i="5"/>
  <c r="G43" i="5" s="1"/>
  <c r="F45" i="5"/>
  <c r="G45" i="5" s="1"/>
  <c r="F56" i="5"/>
  <c r="F58" i="5"/>
  <c r="G58" i="5" s="1"/>
  <c r="F60" i="5"/>
  <c r="G60" i="5" s="1"/>
  <c r="F62" i="5"/>
  <c r="G62" i="5" s="1"/>
  <c r="F64" i="5"/>
  <c r="G64" i="5" s="1"/>
  <c r="F77" i="5"/>
  <c r="G77" i="5" s="1"/>
  <c r="F79" i="5"/>
  <c r="G79" i="5" s="1"/>
  <c r="F81" i="5"/>
  <c r="G81" i="5" s="1"/>
  <c r="F100" i="5"/>
  <c r="G100" i="5" s="1"/>
  <c r="F102" i="5"/>
  <c r="G102" i="5" s="1"/>
  <c r="F54" i="5"/>
  <c r="F50" i="5" s="1"/>
  <c r="G29" i="5"/>
  <c r="G35" i="5"/>
  <c r="G52" i="5"/>
  <c r="F105" i="5"/>
  <c r="G105" i="5" s="1"/>
  <c r="F107" i="5"/>
  <c r="G107" i="5" s="1"/>
  <c r="F109" i="5"/>
  <c r="G109" i="5" s="1"/>
  <c r="G16" i="5"/>
  <c r="G18" i="5"/>
  <c r="G20" i="5"/>
  <c r="F33" i="5"/>
  <c r="G33" i="5" s="1"/>
  <c r="F37" i="5"/>
  <c r="G37" i="5" s="1"/>
  <c r="F39" i="5"/>
  <c r="G39" i="5" s="1"/>
  <c r="F99" i="5"/>
  <c r="G101" i="5"/>
  <c r="F103" i="5"/>
  <c r="G103" i="5" s="1"/>
  <c r="F96" i="2"/>
  <c r="G15" i="5" l="1"/>
  <c r="G14" i="5" s="1"/>
  <c r="C29" i="6" s="1"/>
  <c r="F14" i="5"/>
  <c r="G75" i="5"/>
  <c r="G40" i="5"/>
  <c r="G87" i="5"/>
  <c r="F27" i="5"/>
  <c r="G27" i="5"/>
  <c r="G21" i="5"/>
  <c r="E75" i="8"/>
  <c r="F98" i="5"/>
  <c r="E67" i="8"/>
  <c r="E58" i="8"/>
  <c r="F87" i="5"/>
  <c r="B39" i="5"/>
  <c r="E59" i="8"/>
  <c r="F21" i="5"/>
  <c r="G54" i="5"/>
  <c r="G50" i="5" s="1"/>
  <c r="F126" i="2"/>
  <c r="F55" i="5"/>
  <c r="F75" i="5"/>
  <c r="G71" i="5"/>
  <c r="G70" i="5" s="1"/>
  <c r="C37" i="6" s="1"/>
  <c r="E37" i="6" s="1"/>
  <c r="F37" i="6" s="1"/>
  <c r="G56" i="5"/>
  <c r="G55" i="5" s="1"/>
  <c r="F40" i="5"/>
  <c r="G99" i="5"/>
  <c r="G98" i="5" s="1"/>
  <c r="C41" i="6" s="1"/>
  <c r="C40" i="6" l="1"/>
  <c r="E40" i="6" s="1"/>
  <c r="F40" i="6" s="1"/>
  <c r="C35" i="6"/>
  <c r="E35" i="6" s="1"/>
  <c r="F35" i="6" s="1"/>
  <c r="C34" i="6"/>
  <c r="E34" i="6" s="1"/>
  <c r="F34" i="6" s="1"/>
  <c r="C31" i="6"/>
  <c r="E31" i="6" s="1"/>
  <c r="F31" i="6" s="1"/>
  <c r="C30" i="6"/>
  <c r="E30" i="6" s="1"/>
  <c r="F30" i="6" s="1"/>
  <c r="C38" i="6"/>
  <c r="E38" i="6" s="1"/>
  <c r="F38" i="6" s="1"/>
  <c r="C32" i="6"/>
  <c r="E32" i="6" s="1"/>
  <c r="F32" i="6" s="1"/>
  <c r="B41" i="5"/>
  <c r="E84" i="8"/>
  <c r="D34" i="6" l="1"/>
  <c r="C6" i="6"/>
  <c r="E6" i="6" s="1"/>
  <c r="C5" i="6"/>
  <c r="E5" i="6" s="1"/>
  <c r="E29" i="6"/>
  <c r="F29" i="6" s="1"/>
  <c r="D37" i="6"/>
  <c r="D38" i="6"/>
  <c r="C7" i="6"/>
  <c r="E7" i="6" s="1"/>
  <c r="D32" i="6"/>
  <c r="D41" i="6"/>
  <c r="I40" i="6"/>
  <c r="H40" i="6"/>
  <c r="G40" i="6"/>
  <c r="C8" i="6"/>
  <c r="D40" i="6"/>
  <c r="D31" i="6"/>
  <c r="D35" i="6"/>
  <c r="D29" i="6"/>
  <c r="D30" i="6"/>
  <c r="B42" i="5"/>
  <c r="E93" i="8"/>
  <c r="I37" i="6"/>
  <c r="G37" i="6"/>
  <c r="H37" i="6"/>
  <c r="G41" i="6"/>
  <c r="H41" i="6"/>
  <c r="I41" i="6"/>
  <c r="G31" i="6"/>
  <c r="I31" i="6"/>
  <c r="H31" i="6"/>
  <c r="G38" i="6"/>
  <c r="H38" i="6"/>
  <c r="I38" i="6"/>
  <c r="H30" i="6"/>
  <c r="I30" i="6"/>
  <c r="G30" i="6"/>
  <c r="G35" i="6"/>
  <c r="H35" i="6"/>
  <c r="I35" i="6"/>
  <c r="I34" i="6"/>
  <c r="G34" i="6"/>
  <c r="H34" i="6"/>
  <c r="G29" i="6" l="1"/>
  <c r="D8" i="6"/>
  <c r="I32" i="6"/>
  <c r="G32" i="6"/>
  <c r="H32" i="6"/>
  <c r="D6" i="6"/>
  <c r="E8" i="6"/>
  <c r="D7" i="6"/>
  <c r="B12" i="6"/>
  <c r="B14" i="6" s="1"/>
  <c r="I29" i="6"/>
  <c r="H29" i="6"/>
  <c r="B43" i="5"/>
  <c r="E102" i="8"/>
  <c r="D5" i="6"/>
  <c r="B44" i="5" l="1"/>
  <c r="E111" i="8"/>
  <c r="B45" i="5" l="1"/>
  <c r="E120" i="8"/>
  <c r="B51" i="5" l="1"/>
  <c r="E129" i="8"/>
  <c r="B52" i="5" l="1"/>
  <c r="E147" i="8"/>
  <c r="B53" i="5" l="1"/>
  <c r="E156" i="8"/>
  <c r="B54" i="5" l="1"/>
  <c r="E165" i="8"/>
  <c r="B56" i="5" l="1"/>
  <c r="E166" i="8"/>
  <c r="B57" i="5" l="1"/>
  <c r="E174" i="8"/>
  <c r="B58" i="5" l="1"/>
  <c r="E175" i="8"/>
  <c r="B59" i="5" l="1"/>
  <c r="E176" i="8"/>
  <c r="B60" i="5" l="1"/>
  <c r="E177" i="8"/>
  <c r="B61" i="5" l="1"/>
  <c r="F174" i="8"/>
  <c r="B62" i="5" l="1"/>
  <c r="F175" i="8"/>
  <c r="B63" i="5" l="1"/>
  <c r="F176" i="8"/>
  <c r="B64" i="5" l="1"/>
  <c r="E183" i="8"/>
  <c r="B65" i="5" l="1"/>
  <c r="E192" i="8"/>
  <c r="B71" i="5" l="1"/>
  <c r="E193" i="8"/>
  <c r="B72" i="5" l="1"/>
  <c r="E201" i="8"/>
  <c r="B73" i="5" l="1"/>
  <c r="E194" i="8"/>
  <c r="B74" i="5" l="1"/>
  <c r="E210" i="8"/>
  <c r="B76" i="5" l="1"/>
  <c r="E219" i="8"/>
  <c r="B77" i="5" l="1"/>
  <c r="E228" i="8"/>
  <c r="B78" i="5" l="1"/>
  <c r="E229" i="8"/>
  <c r="B79" i="5" l="1"/>
  <c r="E230" i="8"/>
  <c r="B80" i="5" l="1"/>
  <c r="E237" i="8"/>
  <c r="B81" i="5" l="1"/>
  <c r="F228" i="8"/>
  <c r="B82" i="5" l="1"/>
  <c r="E246" i="8"/>
  <c r="B88" i="5" l="1"/>
  <c r="E255" i="8"/>
  <c r="B89" i="5" l="1"/>
  <c r="E264" i="8"/>
  <c r="B90" i="5" l="1"/>
  <c r="E273" i="8"/>
  <c r="B91" i="5" l="1"/>
  <c r="E274" i="8"/>
  <c r="B92" i="5" l="1"/>
  <c r="E275" i="8"/>
  <c r="B93" i="5" l="1"/>
  <c r="E276" i="8"/>
  <c r="B94" i="5" l="1"/>
  <c r="E282" i="8"/>
  <c r="B95" i="5" l="1"/>
  <c r="E291" i="8"/>
  <c r="B96" i="5" l="1"/>
  <c r="E292" i="8"/>
  <c r="B97" i="5" l="1"/>
  <c r="E300" i="8"/>
  <c r="B99" i="5" l="1"/>
  <c r="E309" i="8"/>
  <c r="B100" i="5" l="1"/>
  <c r="E318" i="8"/>
  <c r="E319" i="8" l="1"/>
  <c r="B101" i="5"/>
  <c r="B102" i="5"/>
  <c r="B103" i="5" l="1"/>
  <c r="E320" i="8"/>
  <c r="B104" i="5" l="1"/>
  <c r="E321" i="8"/>
  <c r="E322" i="8" l="1"/>
  <c r="B105" i="5"/>
  <c r="F318" i="8" l="1"/>
  <c r="B106" i="5"/>
  <c r="B107" i="5" l="1"/>
  <c r="F319" i="8"/>
  <c r="B108" i="5" l="1"/>
  <c r="F320" i="8"/>
  <c r="F321" i="8" l="1"/>
  <c r="B109" i="5"/>
  <c r="E32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tc={6328B79B-FC10-4AEF-BB48-C77F73F1F8DB}</author>
  </authors>
  <commentList>
    <comment ref="C73" authorId="0" shapeId="0" xr:uid="{6328B79B-FC10-4AEF-BB48-C77F73F1F8DB}">
      <text>
        <t>[Threaded comment]
Your version of Excel allows you to read this threaded comment; however, any edits to it will get removed if the file is opened in a newer version of Excel. Learn more: https://go.microsoft.com/fwlink/?linkid=870924
Comment:
    This is not clear. Who is meant by 'key staff'? Please define it to avoid any misunderstandings. I imagine staff responsible for health care waste management? Also, what do you mean by 'easy to report to'? How would an LFA assess that? The purpose of this question is not clear to me.
Reply:
    made change to tool.
Reply:
    I do not understand this sentence, esp the last part 'locate, contact and report to'. Could you plaese rephrase?</t>
      </text>
    </comment>
  </commentList>
</comments>
</file>

<file path=xl/sharedStrings.xml><?xml version="1.0" encoding="utf-8"?>
<sst xmlns="http://schemas.openxmlformats.org/spreadsheetml/2006/main" count="987" uniqueCount="691">
  <si>
    <t>Capacity Assessment for Health Care Waste Management</t>
  </si>
  <si>
    <t>Assessment Information:</t>
  </si>
  <si>
    <t>Assessment date:</t>
  </si>
  <si>
    <t>Name of organisation that performed the assessment:</t>
  </si>
  <si>
    <t>Name of expert(s) who conducted the assesment:</t>
  </si>
  <si>
    <t>Country / Area Assessed:</t>
  </si>
  <si>
    <t xml:space="preserve"> </t>
  </si>
  <si>
    <t>Section 1 - Institutional Capacity</t>
  </si>
  <si>
    <t>Ref</t>
  </si>
  <si>
    <t>Question</t>
  </si>
  <si>
    <t>Value</t>
  </si>
  <si>
    <t>Weight</t>
  </si>
  <si>
    <t>Points</t>
  </si>
  <si>
    <t>Comments</t>
  </si>
  <si>
    <t>National Waste Management Policy</t>
  </si>
  <si>
    <t>Is there national waste management policy?</t>
  </si>
  <si>
    <t>How well is it implemented and adhered too?</t>
  </si>
  <si>
    <t>Does it include healthcare waste?</t>
  </si>
  <si>
    <t>How well is that implemented and adhered too?</t>
  </si>
  <si>
    <t>Are there targets for recycling?</t>
  </si>
  <si>
    <t>Are these on track to being achieved?</t>
  </si>
  <si>
    <t>Are there targets for landfill diversion?</t>
  </si>
  <si>
    <t>Are there targets for waste reduction?</t>
  </si>
  <si>
    <t>National Legislation</t>
  </si>
  <si>
    <t>Is there national legislation for environmental protection?</t>
  </si>
  <si>
    <t>Is there national legislation for hazardous waste or substance management?</t>
  </si>
  <si>
    <t>Is there national legislation for electrical waste?</t>
  </si>
  <si>
    <t>Is there national legislation for radioactive waste?</t>
  </si>
  <si>
    <t>Is there national legislation for packaging waste?</t>
  </si>
  <si>
    <t>Is there national legislation for chemical waste?</t>
  </si>
  <si>
    <t>Is there national legislation for safe handling of healthcare waste?</t>
  </si>
  <si>
    <t>Regulation</t>
  </si>
  <si>
    <t>Is a health and social welfare entity established (e.g. Ministry of Health)?</t>
  </si>
  <si>
    <t>How well does it function?</t>
  </si>
  <si>
    <t>Is an environmental entity established (e.g. Ministry of Environment)?</t>
  </si>
  <si>
    <t>Is there an environmental regulator (e.g. Environmental Agency)?</t>
  </si>
  <si>
    <t>Is there a health and safety regulator (e.g. Health and Safety Executive)?</t>
  </si>
  <si>
    <t>Is there a transport regulator (i.e. for dangerous goods)?</t>
  </si>
  <si>
    <t>Do healthcare waste generation sites need waste production permits/licences?</t>
  </si>
  <si>
    <t>Do these sites need to disclose their waste data?</t>
  </si>
  <si>
    <t>Do healthcare waste collection companies need operating/carrier permits/licences?</t>
  </si>
  <si>
    <t>Do these companies need to disclose their waste data?</t>
  </si>
  <si>
    <t>Do healthcare waste treatment and disposal companies need operating permits/licences?</t>
  </si>
  <si>
    <t>Are penalties imposed for improper management of wastes?</t>
  </si>
  <si>
    <t>Are these implemented and adhered too?</t>
  </si>
  <si>
    <t>Monitoring</t>
  </si>
  <si>
    <t>Are healthcare waste quantities measured, recorded, and stored?</t>
  </si>
  <si>
    <t>Is healthcare waste data reported to a central body and is it on a minimum of a quarterly basis?</t>
  </si>
  <si>
    <t>Are there performance indicators to measure healthcare waste performance on at least an annual basis?</t>
  </si>
  <si>
    <t>Are inspections of healthcare facilities performed by regulators?</t>
  </si>
  <si>
    <t>Institutional Capacity Total</t>
  </si>
  <si>
    <t>Section 2 - Organisational Arrangements</t>
  </si>
  <si>
    <t>Organisation and Structure</t>
  </si>
  <si>
    <t xml:space="preserve">Are healthcare waste management responsibilities denoted in governmental organization structures? </t>
  </si>
  <si>
    <t>Are these provided in organisational charts?</t>
  </si>
  <si>
    <t xml:space="preserve">Are healthcare waste management responsibilities transparent and easy to identify? </t>
  </si>
  <si>
    <t xml:space="preserve">Are there sufficient healthcare waste collection and transfer companies operating to provide basic service delivery? </t>
  </si>
  <si>
    <t xml:space="preserve">Are there sufficient healthcare waste treatment and disposal companies operating to provide basic service delivery? </t>
  </si>
  <si>
    <t>Standard Operating Procedures (SOPs)</t>
  </si>
  <si>
    <t>Are there standard operating procedures (SOPs) for the collection, transport, and treatment or disposal of healthcare waste?</t>
  </si>
  <si>
    <t>Are there specific SOPs for the collection, transport, and treatment or disposal of infectious waste?</t>
  </si>
  <si>
    <t>Are there specific SOPs for the collection, transport, and treatment or disposal of chemical waste?</t>
  </si>
  <si>
    <t>Are there specific SOPs for the collection, transport, and treatment or disposal of sharps waste?</t>
  </si>
  <si>
    <t>Are there specific SOPs for the collection, transport, and treatment or disposal of non-hazardous waste?</t>
  </si>
  <si>
    <t>Are there SOPs for managing accidental chemical or biological spills?</t>
  </si>
  <si>
    <t>Are there SOPs for tracking the quantity and type of waste collected, treated, and disposed of at the facility?</t>
  </si>
  <si>
    <t>Are SOPs regularly reviewed and updated, at least once per year?</t>
  </si>
  <si>
    <t>Organisational Arrangements Total</t>
  </si>
  <si>
    <t>Section 3 - Managerial Capacity</t>
  </si>
  <si>
    <t>Management</t>
  </si>
  <si>
    <t>Do healthcare facilities have dedicated managers responsible for healthcare waste management?</t>
  </si>
  <si>
    <t>Do healthcare facilities have formal waste management procedure documents?</t>
  </si>
  <si>
    <t>Are key staff easy to located, contact, and report too?</t>
  </si>
  <si>
    <t>Is there a national competency or accreditation scheme for healthcare waste managers?</t>
  </si>
  <si>
    <t>Is there a national database of competent waste managers?</t>
  </si>
  <si>
    <t>Training</t>
  </si>
  <si>
    <t>Are healthcare staff trained in blood borne, pathogen, and sharps safety?</t>
  </si>
  <si>
    <t>Are healthcare staff trained in waste segregation, and the various types of medical waste?</t>
  </si>
  <si>
    <t>Are healthcare staff trained in chemical waste, including types, handling, and procedures?</t>
  </si>
  <si>
    <t>Are healthcare staff trained in spill management and procedures?</t>
  </si>
  <si>
    <t>Are janitorial staff that collect healthcare wastes trained in biosafety and appropriate use of personal protective equipment (PPE)?</t>
  </si>
  <si>
    <t>Are companies required to record and maintain staff training logs?</t>
  </si>
  <si>
    <t>Edited to make them less site specific</t>
  </si>
  <si>
    <t>Are companies required to provide annual safety refresher courses?</t>
  </si>
  <si>
    <t>Managerial Capacity Total</t>
  </si>
  <si>
    <t>Section 4 - Waste Infrastructure</t>
  </si>
  <si>
    <t>Waste Storage, Collection, and Transport</t>
  </si>
  <si>
    <t>Do healthcare facilities separate their waste into at least three clearly labelled and colour coded bins?</t>
  </si>
  <si>
    <t xml:space="preserve">Are there bins for sharps waste? </t>
  </si>
  <si>
    <t>If so are these single-use, lidded, and puncture proof?</t>
  </si>
  <si>
    <t>Are there bins for infectious waste?</t>
  </si>
  <si>
    <t>If so do these have coloured bags, lids, and are easy to identify?</t>
  </si>
  <si>
    <t>Are there bins for non-infectious general waste?</t>
  </si>
  <si>
    <t>If so do these have bags, lids, and are easy to identify?</t>
  </si>
  <si>
    <t>Are liquid wastes stored and collected in labelled, puncture-proof, sealed, leak-proof containers?</t>
  </si>
  <si>
    <t>Are healthcare facility waste bins and containers, of all types, collected immediately if they are full?</t>
  </si>
  <si>
    <t>Do healthcare facilities have isolated, out-of-sight, waste storage locations which require access codes or keys?</t>
  </si>
  <si>
    <t>Are waste storage locations organised by waste types, self-contained, and non-porous (washable).</t>
  </si>
  <si>
    <t>Where healthcare waste is collected from facilities, is this done by a formal entity or contractor?</t>
  </si>
  <si>
    <t>Where healthcare waste is collected from facilities, is this done at regular frequencies?</t>
  </si>
  <si>
    <t>Waste Treatment and Disposal</t>
  </si>
  <si>
    <t>Is open burning common practice as a means of healthcare facility waste treatment?</t>
  </si>
  <si>
    <t>To be scored negatively/reversed</t>
  </si>
  <si>
    <t>Are soak pits common practice as a means of healthcare facility waste treatment?</t>
  </si>
  <si>
    <t>Is incineration with flue gas treatment common practice as a means of healthcare facility waste treatment?</t>
  </si>
  <si>
    <t>Is incineration without flue gas treatment common practice as a means of healthcare facility waste treatment?</t>
  </si>
  <si>
    <t>Where there are on-site incinerators, are there SOPs for their use?</t>
  </si>
  <si>
    <t>Is alternative treatment, such as autoclaves, common practice as a means of healthcare facility waste treatment?</t>
  </si>
  <si>
    <t>Where there are on-site alternative treatments, are there SOPs for their use?</t>
  </si>
  <si>
    <t>Is direct landfilling, with no other processing, common practice as a means of healthcare facility waste treatment?</t>
  </si>
  <si>
    <t>To score negatively? Or to add "non-infectious"?</t>
  </si>
  <si>
    <t>Is alternative treatment technology operated by trained staff, regularly maintained, and maintain waste processing records?</t>
  </si>
  <si>
    <t>Are incinerators operated by trained staff, regularly maintained, and maintain waste processing records?</t>
  </si>
  <si>
    <t>Waste Infrastructure Total</t>
  </si>
  <si>
    <t>To check with Dan</t>
  </si>
  <si>
    <t>Is there a chemical inventory? If yes, is it regularly reviewed and updated?</t>
  </si>
  <si>
    <t>Are current Safety Data Sheets (SDS) available for the chemicals and reagents used at the site?</t>
  </si>
  <si>
    <t>Original question under section 4, which I have removed. TBC if needed in and what it would purpose.</t>
  </si>
  <si>
    <t>What percentage of healthcare facilities receive healthcare products through TGF funding?</t>
  </si>
  <si>
    <t>Comment: is being served by grant a good thing? % of total maybe?</t>
  </si>
  <si>
    <t>Glossary</t>
  </si>
  <si>
    <t>Autoclave treatment</t>
  </si>
  <si>
    <t>A treatment technology which utilizes heat, steam, and pressure to sterilize solid wastes.</t>
  </si>
  <si>
    <t>Biosafety</t>
  </si>
  <si>
    <t>The safety of a person or the environment with regards to biological threats such as virus, bacteria, pathogens, etc.</t>
  </si>
  <si>
    <t>Dump site</t>
  </si>
  <si>
    <t>A landfill site with little or no pollution control and engineering (view "Engineered landfill").</t>
  </si>
  <si>
    <t>Engineered landfill</t>
  </si>
  <si>
    <t>A landfill site with engineered pollution control often including leachate treatment, gas extraction, geomembranes, and compacted clay.</t>
  </si>
  <si>
    <t>Flue gas treatment</t>
  </si>
  <si>
    <t>Treatment processes implemented to reduce the pollution of incinerator exhaust gases.</t>
  </si>
  <si>
    <t>Formal sector</t>
  </si>
  <si>
    <t>An regulated and documented market operated by companies which are controlled, licensed, and often audited.</t>
  </si>
  <si>
    <t>Incineration</t>
  </si>
  <si>
    <t>A treatment technology which utilizes high-temperatures to combust waste and produce ash, flue gas, and heat.</t>
  </si>
  <si>
    <t>Informal sector</t>
  </si>
  <si>
    <t>An unregulated and undocumented market operated by companies which are not controlled, licensed, or audited.</t>
  </si>
  <si>
    <t>Microwave treatment</t>
  </si>
  <si>
    <t>A treatment technology which utilizes radiation to sterilize solid wastes.</t>
  </si>
  <si>
    <t>Municipal solid waste</t>
  </si>
  <si>
    <t>Wastes from households and other wastes similar in composition produced by the public.</t>
  </si>
  <si>
    <t>Open burning</t>
  </si>
  <si>
    <t>A waste reduction process which utilizes uncontrolled open-air burning of solid wastes.</t>
  </si>
  <si>
    <t>PPE</t>
  </si>
  <si>
    <t>Personal protective equipment, such as gloves, steel-toe boots, masks, biohazard suites, safety glasses, and ear protection.</t>
  </si>
  <si>
    <t>Safety data sheets</t>
  </si>
  <si>
    <t>A document that lists health and safety data on specific substances, products, or materials.</t>
  </si>
  <si>
    <t>Sharps pit</t>
  </si>
  <si>
    <t xml:space="preserve">A waste disposal process which involves burying sharps wastes often in sealed drums or containers in shallow dig sites. </t>
  </si>
  <si>
    <t>Soak pit</t>
  </si>
  <si>
    <t>A waste disposal process which involves slowly dispersing liquid wastes into the ground.</t>
  </si>
  <si>
    <t>SOPs</t>
  </si>
  <si>
    <t>Standard operating procedures. These provide a method for carrying out processes in a safe and repeatable manner.</t>
  </si>
  <si>
    <t>Waste hierarchy</t>
  </si>
  <si>
    <t>A list used to evaluate waste treatment and disposal options, and rank them from most to least favorable.</t>
  </si>
  <si>
    <t>User Instructions</t>
  </si>
  <si>
    <t>1.</t>
  </si>
  <si>
    <t>2.</t>
  </si>
  <si>
    <t>3.</t>
  </si>
  <si>
    <t xml:space="preserve">Add notes explaining any responses or additional useful information in the "Comments" column of each question if necessary. </t>
  </si>
  <si>
    <t>4.</t>
  </si>
  <si>
    <t>5.</t>
  </si>
  <si>
    <t>Most questions have a "The answer to this question is not known" option. This answer may be utilized up to 5 times throughout the questionnaire.</t>
  </si>
  <si>
    <t>If this answer is selected more than 5 times the assessment will not provide a response as further information is necessary.</t>
  </si>
  <si>
    <t>6.</t>
  </si>
  <si>
    <t>Once all questions are answered view results summary under "Assessment" tab.</t>
  </si>
  <si>
    <t xml:space="preserve">                    Section 0 - Funding of Health Care Waste Management</t>
  </si>
  <si>
    <t xml:space="preserve">                    Section 1 - Institutional Capacity</t>
  </si>
  <si>
    <t xml:space="preserve">                    Section 2 - Organizational Arrangements</t>
  </si>
  <si>
    <t xml:space="preserve">                    Section 3 - Managerial Capacity</t>
  </si>
  <si>
    <t xml:space="preserve">                    Section 4 - Waste Infrastructure</t>
  </si>
  <si>
    <t>Response</t>
  </si>
  <si>
    <t>What percentage of public healthcare facilities receive any healthcare products through Global Fund funding?</t>
  </si>
  <si>
    <t>What are the current sources of funding to manage waste generation and processing</t>
  </si>
  <si>
    <t>What are the current sources of funding for transportation of healthcare waste?</t>
  </si>
  <si>
    <t>What are the current sources of funding for treatmet, recovery and disposal of healthcare waste?</t>
  </si>
  <si>
    <t xml:space="preserve">Do the fees charged at each level of waste management represent value for money? </t>
  </si>
  <si>
    <r>
      <t xml:space="preserve">Is the Health Care Waste management system financially self-sustaining? </t>
    </r>
    <r>
      <rPr>
        <i/>
        <sz val="11"/>
        <color theme="1"/>
        <rFont val="Arial"/>
        <family val="2"/>
      </rPr>
      <t>Add a comment in the box to the right to elaborate.</t>
    </r>
  </si>
  <si>
    <t xml:space="preserve">How well is the national waste management policy implemented and followed? </t>
  </si>
  <si>
    <t>How well is the policy on healthcare waste management implemented and followed?</t>
  </si>
  <si>
    <t>Are national recycling targets for municipal solid waste on track to being achieved?</t>
  </si>
  <si>
    <t>Are national recycling targets for healthcare sector waste on track to being achieved?</t>
  </si>
  <si>
    <t>Are waste hierarchy targets, such as reduction of total waste generated and increase in landfill diversion, on track to being achieved?</t>
  </si>
  <si>
    <t>How well are any initiatives for waste reduction, of any waste type, being implemented?</t>
  </si>
  <si>
    <t>How well is the national legislation covering environmental protection implemented and enforced?</t>
  </si>
  <si>
    <t>How well is the national legislation covering hazardous waste or substance management implemented and enforced?</t>
  </si>
  <si>
    <t>How well is the national legislation covering radioactive waste implemented and enforced?</t>
  </si>
  <si>
    <t>How well is the national legislation covering chemical waste implemented and enforced?</t>
  </si>
  <si>
    <t>How well is the national legislation covering safe handling of healthcare waste implemented and enforced?</t>
  </si>
  <si>
    <t>How involved is the health and social welfare entity (e.g. Ministry of Health) in developing guidance and enforcing waste activities?</t>
  </si>
  <si>
    <t>How involved is the environmental entity (e.g. Ministry of Environment) in developing guidance and enforcing waste activities?</t>
  </si>
  <si>
    <t>How involved is the national environmental regulator (e.g. Environment Protection Agency, Environmental Agency) in developing guidance and enforcing waste activities?</t>
  </si>
  <si>
    <t>How involved is the health and safety regulator (e.g. Health and Safety Executive) in developing guidance and enforcing waste management activities?</t>
  </si>
  <si>
    <t>How involved is the transport regulator (i.e. for dangerous goods and hazardous materials) in developing guidance and enforcing waste activities?</t>
  </si>
  <si>
    <t>Do healthcare waste generation sites need to disclose their waste data?</t>
  </si>
  <si>
    <t>Do healthcare waste collection companies need operating/carrier permits/licenses?</t>
  </si>
  <si>
    <t>How involved is the informal sector (unlicensed, unregulated persons/organizations) in collecting healthcare waste?</t>
  </si>
  <si>
    <t>Do healthcare waste collection companies need to disclose their waste data?</t>
  </si>
  <si>
    <t>Do healthcare waste treatment and disposal companies need operating permits/licenses?</t>
  </si>
  <si>
    <t>Do healthcare waste treatment companies need to disclose their waste data?</t>
  </si>
  <si>
    <t>Are penalties for improper management of waste implemented and enforced?</t>
  </si>
  <si>
    <t>Do healthcare waste generation sites keep a record of their waste generation quantities?</t>
  </si>
  <si>
    <t>Do healthcare waste transport and treatment/disposal companies measure, record, and store healthcare waste quantities?</t>
  </si>
  <si>
    <t>Is healthcare waste data reported to a central body on a minimum of a quarterly basis?</t>
  </si>
  <si>
    <t>Does a central government entity produce and publish healthcare waste statistics on a minimum of an annual basis?</t>
  </si>
  <si>
    <t>Are inspections of healthcare facilities performed by regulators, which identify improvement measures?</t>
  </si>
  <si>
    <t>Section 2 - Organizational Arrangements</t>
  </si>
  <si>
    <t>Organization and Structure</t>
  </si>
  <si>
    <t>Are healthcare waste management responsibilities clearly defined in governmental organization structures?</t>
  </si>
  <si>
    <t>If these responsibilities are defined, are these provided in up-to-date organizational charts?</t>
  </si>
  <si>
    <t xml:space="preserve">Are there sufficient healthcare waste collection and transfer companies (including both formal or informal organizations) operating to provide basic service delivery? </t>
  </si>
  <si>
    <t xml:space="preserve">Are there sufficient healthcare waste treatment and disposal companies (including both formal or informal organizations) operating to provide basic service delivery? </t>
  </si>
  <si>
    <t>Are the standard operating procedures (SOPs) for the collection, transport, and treatment or disposal of healthcare waste enforced?</t>
  </si>
  <si>
    <t>Are the specific SOPs for the collection, transport, and treatment or disposal of infectious waste enforced?</t>
  </si>
  <si>
    <t>Are the specific SOPs for the collection, transport, and treatment or disposal of chemical waste enforced?</t>
  </si>
  <si>
    <t>Are the specific SOPs for the collection, transport, and treatment or disposal of sharps waste enforced?</t>
  </si>
  <si>
    <t>Are the specific SOPs for the collection, transport, and treatment or disposal of non-hazardous waste enforced?</t>
  </si>
  <si>
    <t>Are the SOPs for managing accidental chemical or biological spills in healthcare waste sites enforced?</t>
  </si>
  <si>
    <t>Are the SOPs for tracking the quantity and type of waste collected, treated, and disposed in healthcare waste sites enforced?</t>
  </si>
  <si>
    <t>If there are SOPs, are these regularly reviewed and, if required, updated?</t>
  </si>
  <si>
    <t>Are the hazardous substances inventories in healthcare facilities implemented and followed?</t>
  </si>
  <si>
    <t>Are the Safety Data Sheets for hazardous substances in healthcare facilities implemented and followed?</t>
  </si>
  <si>
    <t>Are waste management procedure documents in healthcare facilities implemented and followed?</t>
  </si>
  <si>
    <t>Are healthcare facilities staff responsible for waste management identifiable (listed in organogram), locate, contact, and report to?</t>
  </si>
  <si>
    <t>Education and Training</t>
  </si>
  <si>
    <t>Are healthcare staff educated in blood borne, pathogen, and sharps safety?</t>
  </si>
  <si>
    <t>Are healthcare staff educated in waste segregation, and the various types of medical waste?</t>
  </si>
  <si>
    <t>Are healthcare staff educated in chemical waste, including types, handling, and procedures?</t>
  </si>
  <si>
    <t>Are specialist clean up staff available and trained in spill management and procedures?</t>
  </si>
  <si>
    <t>Are janitorial staff that collect healthcare waste trained in biosafety and appropriate use of personal protective equipment (PPE)?</t>
  </si>
  <si>
    <t>Are up to date staff training logs, which are recorded and maintained by healthcare sites and waste companies, well implemented and followed?</t>
  </si>
  <si>
    <t>Are annual safety training courses provided to staff well implemented and followed?</t>
  </si>
  <si>
    <t>Do healthcare facilities separate their waste, where applicable, into at least three clearly labelled and color coded containers (e.g. general, sharps, and infectious)?</t>
  </si>
  <si>
    <t>Are there containers for sharps waste, if so are these single-use, lidded, and puncture proof?</t>
  </si>
  <si>
    <t>Are there containers for infectious waste, if so are they color-coded, sealable and easy to identify?</t>
  </si>
  <si>
    <t>Are there containers for non-infectious general waste, if so are they color-coded and easy to identify?</t>
  </si>
  <si>
    <t>Is liquid waste stored and collected in labelled, puncture-proof, sealed, leak-proof containers?</t>
  </si>
  <si>
    <t>Are the central healthcare waste storage areas inaccessible to the public and lockable?</t>
  </si>
  <si>
    <t>Are waste storage locations organized by waste types, self-contained, and non-porous (washable).</t>
  </si>
  <si>
    <t>Are healthcare facilities' waste collections done by a formal entity or contractor?</t>
  </si>
  <si>
    <t>Is healthcare facility waste collected regularly in a suitable frequency to avoid storage overfilling and putrefaction?</t>
  </si>
  <si>
    <t>Is open burning common practices as a means of healthcare facility waste treatment?</t>
  </si>
  <si>
    <t>Is direct landfilling in dump sites, with no engineering and no other waste processing, common practice as a means of healthcare facility waste treatment?</t>
  </si>
  <si>
    <r>
      <t xml:space="preserve">Is exporting for landfilling, open burning, or incineration </t>
    </r>
    <r>
      <rPr>
        <b/>
        <sz val="11"/>
        <color theme="1"/>
        <rFont val="Arial"/>
        <family val="2"/>
      </rPr>
      <t>without</t>
    </r>
    <r>
      <rPr>
        <sz val="11"/>
        <color theme="1"/>
        <rFont val="Arial"/>
        <family val="2"/>
      </rPr>
      <t xml:space="preserve"> flue gas treatment common practice as a means of healthcare facility waste treatment?</t>
    </r>
  </si>
  <si>
    <r>
      <t xml:space="preserve">Is exporting for incineration </t>
    </r>
    <r>
      <rPr>
        <b/>
        <sz val="11"/>
        <color theme="1"/>
        <rFont val="Arial"/>
        <family val="2"/>
      </rPr>
      <t>with</t>
    </r>
    <r>
      <rPr>
        <sz val="11"/>
        <color theme="1"/>
        <rFont val="Arial"/>
        <family val="2"/>
      </rPr>
      <t xml:space="preserve"> flue gas treatment or alternative treatment common practice as a means of healthcare facility waste treatment?</t>
    </r>
  </si>
  <si>
    <t>Are sharps pits common practice as a means of healthcare facility waste treatment?</t>
  </si>
  <si>
    <t>Is direct landfilling in engineering landfills, with no other waste processing, common practice as a means of healthcare facility waste treatment?</t>
  </si>
  <si>
    <r>
      <t xml:space="preserve">Is incineration </t>
    </r>
    <r>
      <rPr>
        <b/>
        <sz val="11"/>
        <color theme="1"/>
        <rFont val="Arial"/>
        <family val="2"/>
      </rPr>
      <t>without</t>
    </r>
    <r>
      <rPr>
        <sz val="11"/>
        <color theme="1"/>
        <rFont val="Arial"/>
        <family val="2"/>
      </rPr>
      <t xml:space="preserve"> flue gas treatment common practice as a means of healthcare facility waste treatment?</t>
    </r>
  </si>
  <si>
    <t>Is incineration in cement kilns common practice as a means of healthcare facility waste treatment?</t>
  </si>
  <si>
    <r>
      <t xml:space="preserve">Are the practices of incineration </t>
    </r>
    <r>
      <rPr>
        <b/>
        <sz val="11"/>
        <color theme="1"/>
        <rFont val="Arial"/>
        <family val="2"/>
      </rPr>
      <t>with</t>
    </r>
    <r>
      <rPr>
        <sz val="11"/>
        <color theme="1"/>
        <rFont val="Arial"/>
        <family val="2"/>
      </rPr>
      <t xml:space="preserve"> flue gas treatment or alternative treatments, such as autoclaves or microwaves, common practice as a means of healthcare facility waste treatment?</t>
    </r>
  </si>
  <si>
    <t>Are incinerators and alternative treatment technologies operated by trained staff, regularly maintained, and maintain waste processing records?</t>
  </si>
  <si>
    <t>Row to be hidden</t>
  </si>
  <si>
    <t>not known question count</t>
  </si>
  <si>
    <t>Assessment Overview</t>
  </si>
  <si>
    <t>Personal Details</t>
  </si>
  <si>
    <t>Criteria</t>
  </si>
  <si>
    <t>Score</t>
  </si>
  <si>
    <t>Rank</t>
  </si>
  <si>
    <t>Grade</t>
  </si>
  <si>
    <t>Institutional Capacity</t>
  </si>
  <si>
    <t>Organizational Arrangements</t>
  </si>
  <si>
    <t>Managerial Capacity</t>
  </si>
  <si>
    <t>Waste Infrastructure</t>
  </si>
  <si>
    <t>Overall Score</t>
  </si>
  <si>
    <t>Funding of the HCWM System</t>
  </si>
  <si>
    <t>What percentage of public healthcare facilities receive any healthcare products through TGF funding?</t>
  </si>
  <si>
    <t>Is the HCWM system financially self-sustaining?</t>
  </si>
  <si>
    <t>Category Breakdown</t>
  </si>
  <si>
    <t>Detailed Description</t>
  </si>
  <si>
    <t>Responsible Entity</t>
  </si>
  <si>
    <t>Key Actions</t>
  </si>
  <si>
    <t>Suggested Timeline</t>
  </si>
  <si>
    <r>
      <t xml:space="preserve">Additional comments on the stated findings and actions. </t>
    </r>
    <r>
      <rPr>
        <b/>
        <i/>
        <sz val="14"/>
        <color theme="1"/>
        <rFont val="Arial"/>
        <family val="2"/>
      </rPr>
      <t>Please state any key findings and recommendations in addition to the ones listed above, if any, or if you disagree with any of the above-listed actions.</t>
    </r>
  </si>
  <si>
    <t>Category Breakdown Text - Very Weak, Weak, Moderate</t>
  </si>
  <si>
    <t>Responsible Entities</t>
  </si>
  <si>
    <t>Low</t>
  </si>
  <si>
    <t>National healthcare waste policy is the first tool in tackling both hazardous (~15%) and non-infectious (~85%) healthcare waste. These policies are usually established via a central government body and require input from several departments including those responsible for Health, Safety, and protection of the Environment. 
The aim of national waste policy is to establish how waste should be classified, handled, managed, treated and disposed. Furthermore, national policy documents typically establish national targets for recycling, landfill diversion, and waste reduction, among others. These are often general for all waste types rather than specific to healthcare waste.
A waste policy document should be developed that includes sections on healthcare waste management and should include the following sections:  
1. Introduction, scope, and applicability;
2. Glossary and acronyms;
3. Legislation relating to healthcare waste;
4. Healthcare waste definitions and classifications (including low-grade clinical waste, hazardous wastes, sharps etc.);
5. Waste minimization;
6. Waste segregation, color-coding and storage;
7. Transportation and waste handling operations;
8. Treatment and disposal;
9. Waste licensing and permitting;
10. Reporting and managing compliance; and
11. Sector guides (including ambulance services, research and laboratory facilities, community healthcare, pharmacies, practices and health centers, and dental practices).</t>
  </si>
  <si>
    <t xml:space="preserve">Department of Environment, Environment Agency
Department of Health and Safety, Health and Safety Executive
Department of Transport 
Policy-making Government Bodies </t>
  </si>
  <si>
    <t>Establish a national waste management policy document which includes healthcare waste management as well as targets for waste reduction, landfill diversion, and recycling. 
Increase implementation, monitoring, and policing to ensure it is being complied with.</t>
  </si>
  <si>
    <t>2-3 years
1-3 years once in place</t>
  </si>
  <si>
    <t>National legislation can be established as part of the National Waste Management Policy but is often set independently to cover various waste types, extending beyond those that are specific to healthcare. There are a series of legislation that are important to establish the healthcare waste management framework, these include: environmental protection, hazardous waste or substance management, electrical waste, radioactive waste, packaging waste, chemical waste, and safe handling of healthcare waste legislation. 
Once legislation is in place it must be implemented and followed by operators and contractors in order to be effective. Implementation comes through working with the industry and facilitating the practices required. When successful, legislation should be followed by the industry and should be auditable.</t>
  </si>
  <si>
    <t xml:space="preserve">Department of Environment, Environment Agency
Department of Health and Safety, Health and Safety Executive
Policy-making Government Bodies </t>
  </si>
  <si>
    <t>Establish legislation regarding the various categories listed
Implement and facilitate compliance with legislation passed</t>
  </si>
  <si>
    <t>1-2 years
1-3 years</t>
  </si>
  <si>
    <t>Regulating bodies are required to produce, revise, and maintain legislation and policy on various healthcare waste management related areas. These government bodies are often associated with agencies that carry out licensing and monitoring functions. Typically these regulating and monitoring functions would be undertaken by government bodies such as a Ministry of Health, Environment, Transport, and Planning and/or separate agencies governing environmental protection or health and safety. To ensure waste management is carried out appropriately a combination of these will be required to operate as they have various agendas and protection interests.
Another element of strong government regulation is the use of permits and licenses, managed through the entities listed above, to ensure that companies associated with waste management practices are following their requirements. This is typically seen in a variety of licenses including: waste generation, waste collection,  and waste treatment or disposal licenses, together with discharge licenses and planning permissions. These should be issued for a defined period of time, with detailed description of any vehicles, processes, tonnages, and expected materials. Inspections should then be carried out to ensure that licensed companies are operating within their capabilities and allowances. Licensed operators should be required to disclose their waste data to the government. This includes waste generation sites, collection companies, and treatment or disposal companies. Where these are not followed correctly a series of escalating processes and penalties are required, including prohibitive fines and potential imprisonment.</t>
  </si>
  <si>
    <t>Establish relevant government departments, organizations, and agencies
Introduce permitting and licensing regulations</t>
  </si>
  <si>
    <t>2-4 years
1-3 years once departments are established</t>
  </si>
  <si>
    <t>Monitoring healthcare sites and contractors is a requirement to keep track of national waste flows, treatment capacity, infractions and trends. This is typically a role that is carried out by a central government body, such as a Ministry of Environment. They should be responsible for ensuring healthcare waste producing sites report their waste measurements, transfers, treatment and disposal, on a quarterly basis. This data can then be used to establish performance statistics, such as recycling fractions, treatment fractions, infectious and non-infectious fractions, etc. on a minimum of an annual basis.
As part of national healthcare waste monitoring, frequent inspections should be carried out to healthcare facilities, including healthcare waste generation, treatment or disposal sites. These should assist in confirming if reported data is accurate, if operations are appropriate and not leading to environmental pollution or nuisance incidents, and if all licenses have been acquired correctly, and are being utilized accurately.</t>
  </si>
  <si>
    <t>Department of Environment, Environment Agency
Department of Health and Safety, Health and Safety Executive
Department of Transport
Healthcare sites</t>
  </si>
  <si>
    <t>Introduce monitoring requirements and annual indicators reporting.
Inspect healthcare waste sites.</t>
  </si>
  <si>
    <t>2-3 years
1-3 years once legislation is in place</t>
  </si>
  <si>
    <t xml:space="preserve">Establishing clear roles and responsibilities for healthcare waste management is important both for individual healthcare sites and for governmental structures. These structures should preferably be easily identifiable in organizational charts, which can be utilized to ensure all aspects of waste management are covered and can be traced back to a specific person or body.
Good organization and structure also requires contractors to provide a standard basic service across the industry. Ideally, there should be a sufficient number of competing, competent, and licensed contractors for both collection and transfer as well as treatment and disposal. Where there are not enough competing companies, healthcare sites may be starved of suitable choices or charged uncompetitive prices, which may facilitate the development of an unlicensed market. </t>
  </si>
  <si>
    <t>Department of Environment, Environment Agency
Department of Health and Safety, Health and Safety Executive
Department of Transport 
Healthcare sites</t>
  </si>
  <si>
    <t>Establish clear organizational charts and roles for government bodies.
Establish clear organizational charts and roles for healthcare sites.
Promote and regulate the contractor market for collection, transfer, treatment, and disposal.</t>
  </si>
  <si>
    <t>1-3 years
1-3 years 
2-4 years</t>
  </si>
  <si>
    <t>Standard operating procedures (SOPs) are step-by-step instructions compiled to help workers carry out routine operations with efficiency, uniformity, and quality. They also identify the processes to follow at times of emergency. They are valuable tools in reducing human error and miscommunication. They can also be introduced to training programs to ensure standardization and reduce training complexity so that organizations are not dependent on individuals learning on the job and continuing bad practice. SOPs should be regularly reviewed and updated, at least once a year, by a waste manager or management body.
SOPs are recommended for all aspects of healthcare waste management including collection, transport, treatment, and disposal of infectious, chemical, sharps, and non-hazardous waste. SOPs are also recommended for accidental chemical and biological spills as well as waste tracking, such as measuring and recording waste arisings. There should also be opportunities for staff to feed back concerns on the operating procedures so that these can be addressed in future updates.
In addition to SOPs, it is also recommended that healthcare facilities should maintain a hazardous substances inventory, with detailed information on all hazardous substances present onsite, as well as Safety Data Sheets for each of these. These are to be referenced when managing these substances and their wastes as well as for any potential clean-up requirements.</t>
  </si>
  <si>
    <t>Department of Health and Safety, Health and Safety Executive
Healthcare sites</t>
  </si>
  <si>
    <t>Establish national waste SOPs to be utilized as templates for individual facility SOPs.
Audit healthcare sites for their SOPs, hazardous substances inventory, and Safety Data Sheets.</t>
  </si>
  <si>
    <t>2-3 years
1-3 years once legislation is in place</t>
  </si>
  <si>
    <t>Having suitable dedicated waste managers who are responsible for the waste management of healthcare sites is an important element to keeping high practice standards. In general, sites are expected to have one or more managerial roles which include overseeing the waste procedures for each site, acting as contacts, and making waste related decisions where required. These staff should be easy to locate, contact, and report too in case of an emergency or accident.
Healthcare sites should also have formal waste management procedure documents, which can be used and referenced in training and used as guidance. Onsite waste managers are responsible for maintaining these and ensuring that they are implemented and followed accordingly throughout the site. 
A national competency or accreditation scheme can help to ensure that waste managers are kept at a minimum desired standard. This can be done through independent auditing and training.</t>
  </si>
  <si>
    <t>Policy-making Government Bodies 
Healthcare sites</t>
  </si>
  <si>
    <t>Establish national waste managers accreditation scheme, including licensed managers database.
Facilitate or otherwise require healthcare sites to operate with license waste managers.
Audit healthcare sites on their managerial staff.</t>
  </si>
  <si>
    <t>2-3 years
1-3 years 
1-3 years once legislation is in place</t>
  </si>
  <si>
    <t>Staff education and training is important to ensure sufficient knowledge of environmental protection and safety requirements, and to carry out appropriate waste management procedures. Training is a key element in standardizing how waste is handled and is expected to be given to all staff to some degree, which should be more comprehensive for healthcare staff that manage the wastes and monitor/control its segregation, such as nurses, and janitorial staff. 
Staff safety training is oriented towards ensuring that infectious healthcare waste is separated, contained, and collected with the necessary precautions, including personal protective equipment (PPE) and procedures, such as not directly holding sharps containers. This training category should include training on infectious waste, sharps, chemical waste, and spill management.
Waste segregation is another important element of staff training, particularly for staff involved in both infectious and non-infectious waste generation. Infectious waste should be kept separate from non-infectious waste, which constitutes the vast majority of healthcare waste arisings.
Good training practice should include maintaining training logs for staff, as well as annual safety refresher courses. Regular audits for how well these are implemented and followed are recommended to assess effectiveness and update what training is deemed necessary.</t>
  </si>
  <si>
    <t>Department of Environment, Environment Agency
Department of Health and Safety, Health and Safety Executive
Policy-making Government Bodies 
Healthcare sites</t>
  </si>
  <si>
    <t>Establish national training scheme and certificates.
Facilitate access or otherwise establish healthcare waste training companies.
Audit healthcare sites on their training program and data.</t>
  </si>
  <si>
    <t>1-3 years
1-3 years 
1-3 years once legislation is in place</t>
  </si>
  <si>
    <t>Waste storage, collection, and transport are important aspects of onsite waste management which influence staff and patient safety as well as waste separation potential. Good practice should ensure that wastes are kept in good condition for recovery, disposal, or treatment, where necessary, and that exposure is contained. 
Key elements to good practice for waste storage include - appropriate containers are required for all waste types collected. As a minimum healthcare waste is expected to be separated into non-infectious, infectious, and sharps. Different containers are needed for each of these categories, this may include being puncture-proof, sealed, lidded, bagged, leak-proof, and/or include radioactive shielding as appropriate. All wastes should be classified, labelled, and color-coded. A central storage location should be utilized for all wastes stored, with each waste type in a separate area. This location should be out-of-sight and have access restrictions to minimize potential contamination and mishandling. The areas should be inaccessible to the general public and should be locked to ensure that access is only available to appropriate members of staff.
Good practice for waste collection and transport includes - internal waste collection and transport (from various areas to a central storage location) should be done through trained staff at regular scheduled intervals based on container size and use. There should be procedures in place to enable additional collections to be undertaken, if required. Collection must ensure that each waste type is kept separate and taken to an appropriate storage site without exposure to staff, patients, or visitors. External collection and transport (for removal of waste from the site) should be conducted with a licensed contractor with an appropriate vehicle, safety equipment, and at regular, reliable frequencies.</t>
  </si>
  <si>
    <t>Department of Environment, Environment Agency
Department of Health and Safety, Health and Safety Executive
Department of Transport 
Policy-making Government Bodies 
Healthcare sites and transport companies</t>
  </si>
  <si>
    <t>Establish national waste storage, collection, and transport standards, including colors, container requirements, and contractor licensing where these are not in place.
Increase accessibility to container producers and resellers.
license and audit suitable waste contractors.
Audit healthcare sites.</t>
  </si>
  <si>
    <t>2-4 years
1-3 years 
1-3 years once legislation in place
1-3 years once in place</t>
  </si>
  <si>
    <t>Proper waste treatment and disposal is required for safe management of healthcare waste and for minimizing associated environmental impacts. Various technologies are available and are suitable for different waste types:
Open burning, direct landfilling to dump sites, as well as soak pits, are unsuitable treatment processes; they are uncontrolled, release toxic chemicals to the environment, and can directly harm people. These should be avoided wherever feasible and tackled with legislation, monitoring, infrastructure investments, and alternative technologies. In rural communities, consideration should be given to transporting the waste materials to locations where the waste can be managed effectively.
Direct landfilling to an engineered site is preferable to open burning and utilizing sump sites, but should be avoided for all healthcare wastes where possible. Landfilling without any pre-treatment can be damaging to the environment, and as these sites often have animal and human waste pickers have the potential to cause harm to others. In worst cases, the wastes should be deposited in deep trenches and immediately overfilled with fresh wastes.
Incineration provides a controlled environment to process infectious waste. This should preferably be conducted with flue gas treatment, to avoid harmful environmental emissions to the atmosphere. Energy recovery incineration is also possible for non-infectious waste treatment, typically in large-scale municipal solid waste plants. Incineration is among the most common infectious waste treatment technologies due to its reliability and treatment capacity. Sites with onsite incinerators should have standard operating procedures (SOPs), trained staff, regular maintenance, and processing records. Offsite incineration should be done through licensed contractors. Treatment of the incineration flue gasses is required to minimize risks to staff and the surroundings.
Alternative treatments, such as autoclaves and microwave treatment, are suitable for treating infectious waste with a combination of high temperatures, radiation, and pressures. These treatment processes require trained staff, SOPs, regular maintenance, and processing records. When operated offsite these should be carried out through licensed contractors.
Exporting wastes to neighboring areas or to cement kilns can be preferable to utilizing unsuitable treatment processes as long as the exported waste is being handled and treated in a safe manner with a suitable technology. Exporting wastes should be avoided where these are going to be processed with open burning, landfilling, or incineration with no flue gas treatment.
Sharps pits are to be avoided where more suitable treatment processes are available but are preferable to treatments that disperse these highly infectious wastes such as open burning and landfilling in sump sites.</t>
  </si>
  <si>
    <t>Department of Environment, Environment Agency
Department of Health and Safety, Health and Safety Executive
Policy-making Government Bodies 
Healthcare sites
Treatment and disposal sites</t>
  </si>
  <si>
    <t>Establish national waste treatment and disposal standards, including contractor licensing where these are not in place.
Increase accessibility to waste treatment technology producers and resellers.
License and audit suitable waste contractors.
Audit sites conducting treatment and disposal.</t>
  </si>
  <si>
    <t>2-4 years
1-3 years 
1-3 years once legislation is in place
1-3 years once legislation is in place</t>
  </si>
  <si>
    <t>Category Breakdown Text - Strong, Very Strong</t>
  </si>
  <si>
    <t>High</t>
  </si>
  <si>
    <t>A strong or very strong result in National Waste Management Policy indicates that a document is already in place and implemented to a reasonable degree. This document should establish a basis on how waste is be classified, handled, managed, and treated. If it does not do so already, it should establish national targets for total waste, this should include recycling, landfill diversion, and waste reduction, among others. 
The waste policy document should include sections on healthcare waste management.
The existing policy documents should be assessed to establish whether they have adequate commentary on the following sections in relation to healthcare waste management:  
1. Introduction, scope, and applicability;
2. Glossary and acronyms;
3. Legislation relating to healthcare waste;
4. Healthcare waste definitions and classifications (including low-grade clinical waste, hazardous wastes, sharps etc.);
5. Waste minimization;
6. Waste segregation, color-coding and storage;
7. Transportation and waste handling operations;
8. Treatment and disposal;
9. Waste licensing and permitting;
10. Reporting and managing compliance; and
11. Sector guides (including ambulance services, research and laboratory facilities, community healthcare, pharmacies, practices and health centers, and dental practices).</t>
  </si>
  <si>
    <t>Original National Waste Management Policy producing body</t>
  </si>
  <si>
    <t>Review and update National Waste Policy, followed by increased implementation, monitoring, and policing to ensure it is being complied with.</t>
  </si>
  <si>
    <t xml:space="preserve">1-3 years
</t>
  </si>
  <si>
    <t>A strong or very strong result in National Legislation indicates that legislation is already established and covers various aspects, especially those related to environment and safety, this can be done as part of the National Waste Management Policy or independently. If not covered already, legislation should include areas on environmental protection, hazardous waste or substance management, electrical waste, radioactive waste, packaging waste, chemical waste, and safe handling of healthcare waste. A review may be suitable depending on how well legislation is implemented and followed.</t>
  </si>
  <si>
    <t>Original legislation producing body</t>
  </si>
  <si>
    <t>Review legislation or expand based on the  various categories
Implement and facilitate compliance</t>
  </si>
  <si>
    <t>A strong or very strong result in Regulation indicates that there are well established government bodies, likely including a health and social entity, environmental entity, environmental regulator, heath and safety regulator, and transport regulator. These bodies should be responsible for permitting and licensing healthcare sites, collection companies, and treatment and disposal companies, as well as requiring them to regularly disclose of their waste data. These entities are also expected to impose and enforce penalties for improper licensing and waste management which should include prohibitive fines and potential imprisonment.</t>
  </si>
  <si>
    <t xml:space="preserve">Policy-making Government Bodies </t>
  </si>
  <si>
    <t>Update government departments, organizations, and agencies roles
Reinforce permitting and licensing regulations</t>
  </si>
  <si>
    <t>1-3 years
1-3 years</t>
  </si>
  <si>
    <t xml:space="preserve">A strong or very strong result in Monitoring indicates that regular inspections are performed in healthcare waste related facilities, and that these are measured, recorded, and reported to a central body, such as a Ministry of Environment. These inspections should assist in confirming if reported data is accurate, if operations are appropriate and not leading to environmental pollution or nuisance incidents, and if all licenses have been acquired correctly, and are being utilized accurately. This data should then be used for waste analysis and indicators, such as recycling fractions, treatment fractions, infectious and non-infectious fractions, etc. 
</t>
  </si>
  <si>
    <t>Monitoring related departments and agencies (Environment, Health, Transport, etc.)
Healthcare sites</t>
  </si>
  <si>
    <t>Reinforce monitoring, reporting, and indicators report.
Inspect healthcare waste sites.</t>
  </si>
  <si>
    <t xml:space="preserve">1-3 years
1-2 years </t>
  </si>
  <si>
    <t>A strong or very strong result in Organization and Structure indicates that there are clear roles and responsibilities for healthcare waste management in healthcare sites and for governmental structures. These should preferably have organizational charts. There should be sufficient competing, competent, and licensed contractors for collection and transfer as well as treatment and disposal to allow healthcare waste sites to have suitable choices for competitive services.</t>
  </si>
  <si>
    <t>Policy-making Government Bodies
Healthcare sites</t>
  </si>
  <si>
    <t>Review organizational charts and roles for government bodies and healthcare sites.
Promote and regulate the contractor market for collection, transfer, treatment, and disposal.</t>
  </si>
  <si>
    <t>1-3 years
2-4 years</t>
  </si>
  <si>
    <t>A strong or very strong result in Standard Operating Procedures (SOPs) indicates that these have been widely introduced for various aspects of healthcare waste management. This list should include, or be extended to include: 
1. Collection, transport, treatment, and disposal of infectious, chemical, sharps, and non-hazardous waste;
2. Accidental chemical and biological spills; and
3. Waste tracking, including measuring and recording waste arisings.
SOPs should be regularly reviewed and updated, at least once a year, by a waste manager or management body. There should also be opportunities for staff to feed back concerns on the operating procedures so that these can be addressed in future updates. Healthcare facilities should also maintain a hazardous substances inventory with Safety Data Sheets on each substance identified.</t>
  </si>
  <si>
    <t>Review and expand on national waste SOPs, these are to be utilized as templates for individual facilities.
Audit healthcare sites for their SOPs, hazardous substances inventory, and Safety Data Sheets.</t>
  </si>
  <si>
    <t>1-2 years
1-3 years</t>
  </si>
  <si>
    <t>A strong or very strong result in Management indicates that healthcare facilities have dedicated and preferably trained waste managers who are accessible and help keep high practice standards, as well as providing a contact point for any issues. Formal waste management procedure documents should be in place for training and to be used as guidance. A national competency or accreditation scheme should be in place to license managers and assist in auditing and training.</t>
  </si>
  <si>
    <t>Review national waste managers accreditation scheme, including database.
Audit healthcare sites on their managerial staff.</t>
  </si>
  <si>
    <t>1-3 years 
1-3 years</t>
  </si>
  <si>
    <t>A strong or very strong result in Training indicates that staff receive appropriate training, with sufficient frequency, and in a variety of waste related topics, including safety, waste segregation, chemical waste handling, and spill management.  Maintaining training logs for staff, as well as annual safety refresher courses are important to ensure high completion rates and knowledge retention. Audits are recommended to assess effectiveness and update training requirements.</t>
  </si>
  <si>
    <t>Update national training scheme and certificates.
Audit healthcare sites on their training program and data.</t>
  </si>
  <si>
    <t>1-3 years 
1-3 years</t>
  </si>
  <si>
    <t>A strong or very strong result in Waste Storage, Collection, and Transport indicates that appropriate containers and protocols are used for all waste types collected. This should include color-coding, labelling, and classification of all wastes. Waste should be separated into non-infectious, infectious, and sharps as a minimum, and in puncture-proof, sealed, lidded, bagged, leak-proof, and/or include radioactive shielding where necessary. 
An out-of-sight central storage location should be utilized that is lockable and inaccessible to the general public. Internal collection and transport should be conducted with trained staff, with appropriate PPE, and in regular scheduled intervals. External collection and transport should be conducted by a licensed contractor at regular frequencies. Good practice should ensure that wastes are kept in good condition for recovery, disposal, or treatment, where necessary, and that exposure is contained.</t>
  </si>
  <si>
    <t>Policy-making Government Bodies 
Healthcare sites and transport companies</t>
  </si>
  <si>
    <t>Review national waste storage, collection, and transport standards.
License and audit suitable waste contractors and healthcare sites.</t>
  </si>
  <si>
    <t>1-2 years 
1-2 years</t>
  </si>
  <si>
    <t>A strong or very strong result in Waste Treatment and Disposal indicates that as a whole treatment and disposal technologies are appropriate for healthcare waste. This should include incineration with flue gas treatment and alternative treatments as much as possible, whilst minimizing or completely eliminating the use of open burning, soak pits, and reducing direct disposal to landfill for all waste types. If these have not been established SOPs can assist in ensuring effective use of treatment technologies, which should be operated exclusively by trained staff, regularly maintained, and should keep waste processing records. Any offsite incineration should be done through licensed contractors.
For rural communities, consideration should be given to arranging transportation of wastes to locations where the wastes can be managed effectively.</t>
  </si>
  <si>
    <t>Policy-making Government Bodies 
Healthcare treatment and disposal sites</t>
  </si>
  <si>
    <t>Review national waste treatment and disposal standards, including licensing.
Audit sites conducting treatment and disposal.</t>
  </si>
  <si>
    <t>1-2 years
1-2 years</t>
  </si>
  <si>
    <t>National waste question:</t>
  </si>
  <si>
    <t>The answer to this question is not known.</t>
  </si>
  <si>
    <t>There is no national waste management policy document.</t>
  </si>
  <si>
    <t>There is a national waste policy document. It is not implemented and enforced at all.</t>
  </si>
  <si>
    <t>There is a national waste policy document. It is mostly not implemented and enforced.</t>
  </si>
  <si>
    <t>There is a national waste policy document. It is partly implemented and enforced.</t>
  </si>
  <si>
    <t>There is a national waste policy document. It is mostly implemented and enforced.</t>
  </si>
  <si>
    <t>There is a national waste policy document. It is extensively implemented and enforced.</t>
  </si>
  <si>
    <t>Healthcare waste management question:</t>
  </si>
  <si>
    <t>There is no waste management policy or it does not have details on healthcare waste management.</t>
  </si>
  <si>
    <t>Targets question:</t>
  </si>
  <si>
    <t>There are no targets for this topic.</t>
  </si>
  <si>
    <t>There are targets for this topic. They are not on track to being achieved.</t>
  </si>
  <si>
    <t>There are targets for this topic. They are mostly not on track to being achieved.</t>
  </si>
  <si>
    <t>There are targets for this topic. They are partly on track to being achieved.</t>
  </si>
  <si>
    <t>There are targets for this topic. They are mostly on track to being achieved.</t>
  </si>
  <si>
    <t>There are targets for this topic. They are extensively on track to being achieved.</t>
  </si>
  <si>
    <t>Waste reduction initiatives:</t>
  </si>
  <si>
    <t>There are no waste reduction initiatives.</t>
  </si>
  <si>
    <t>There are waste reduction initiatives. They are not being implemented.</t>
  </si>
  <si>
    <t>There are waste reduction initiatives. They are mostly not being implemented.</t>
  </si>
  <si>
    <t>There are waste reduction initiatives. They are partly being implemented.</t>
  </si>
  <si>
    <t>There are waste reduction initiatives. They are mostly being implemented.</t>
  </si>
  <si>
    <t>There are waste reduction initiatives. They are being implemented extensively.</t>
  </si>
  <si>
    <t>National legislation questions:</t>
  </si>
  <si>
    <t>There is no national legislation for this topic.</t>
  </si>
  <si>
    <t>There is national legislation for this topic. It is not implemented and enforced at all.</t>
  </si>
  <si>
    <t>There is national legislation for this topic. It is mostly not implemented and enforced.</t>
  </si>
  <si>
    <t>There is national legislation for this topic. It is partly implemented and enforced.</t>
  </si>
  <si>
    <t>There is national legislation for this topic. It is mostly implemented and enforced.</t>
  </si>
  <si>
    <t>There is national legislation for this topic. It is extensively implemented and enforced.</t>
  </si>
  <si>
    <t>There is no established entity for this function.</t>
  </si>
  <si>
    <t>There is an entity. It is not involved in developing guidance and not involved in enforcing waste activities.</t>
  </si>
  <si>
    <t>There is an entity. It is involved in developing guidance but not involved in enforcing waste activities.</t>
  </si>
  <si>
    <t>There is an entity. It is not involved in developing guidance but is involved in enforcing waste activities.</t>
  </si>
  <si>
    <t>There is an entity. It is involved in developing guidance and in enforcing waste activities.</t>
  </si>
  <si>
    <t>Waste disclosure questions:</t>
  </si>
  <si>
    <t>These sites / companies do not have to disclose their waste data.</t>
  </si>
  <si>
    <t>Waste data must be disclosed. This does not happen in practice.</t>
  </si>
  <si>
    <t>Waste data must be disclosed. This mostly does not happen in practice.</t>
  </si>
  <si>
    <t>Waste data must be disclosed. This partly happens in practice.</t>
  </si>
  <si>
    <t>Waste data must be disclosed. This mostly happens in practice.</t>
  </si>
  <si>
    <t>Waste data must be disclosed. This extensively happens in practice.</t>
  </si>
  <si>
    <t>Waste permits questions:</t>
  </si>
  <si>
    <t>These sites / companies do not need operating permits / licenses.</t>
  </si>
  <si>
    <t>Operating permits / licenses are required. This does not happen in practice.</t>
  </si>
  <si>
    <t>Operating permits / licenses are required. This mostly does not happen in practice.</t>
  </si>
  <si>
    <t>Operating permits / licenses are required. This partly happens in practice.</t>
  </si>
  <si>
    <t>Operating permits / licenses are required. This mostly happens in practice.</t>
  </si>
  <si>
    <t>Operating permits / licenses are required. This extensively happens in practice.</t>
  </si>
  <si>
    <t>Informal sector question:</t>
  </si>
  <si>
    <t>The informal sector is not involved in collecting healthcare waste.</t>
  </si>
  <si>
    <t>The informal sector is mostly not involved in collecting healthcare waste.</t>
  </si>
  <si>
    <t>The informal sector is partly involved in collecting healthcare waste.</t>
  </si>
  <si>
    <t>The informal sector is mostly involved in collecting healthcare waste.</t>
  </si>
  <si>
    <t>The informal sector is extensively involved in collecting healthcare waste.</t>
  </si>
  <si>
    <t>The informal sector is fully responsible for healthcare waste collection.</t>
  </si>
  <si>
    <t>Penalties question:</t>
  </si>
  <si>
    <t>There are no penalties for improper management of waste.</t>
  </si>
  <si>
    <t>There are penalties. They are not implemented and enforced.</t>
  </si>
  <si>
    <t>There are penalties. They are mostly not implemented and enforced.</t>
  </si>
  <si>
    <t>There are penalties. They are partly implemented and enforced.</t>
  </si>
  <si>
    <t>There are penalties. They are mostly implemented and enforced.</t>
  </si>
  <si>
    <t>There are penalties. They are extensively implemented and enforced.</t>
  </si>
  <si>
    <t>Waste storage question:</t>
  </si>
  <si>
    <t>Healthcare waste generation sites do not keep a record of their waste quantities.</t>
  </si>
  <si>
    <t>Healthcare waste generation sites mostly do not keep a record of their waste quantities.</t>
  </si>
  <si>
    <t>Healthcare waste generation sites partly keep a record of their waste quantities.</t>
  </si>
  <si>
    <t>Healthcare waste generation sites mostly keep a record of their waste quantities.</t>
  </si>
  <si>
    <t>Healthcare waste generation sites extensively keep a record of their waste quantities.</t>
  </si>
  <si>
    <t>Healthcare waste generation sites fully keep a record of their waste quantities.</t>
  </si>
  <si>
    <t>Waste measuring question:</t>
  </si>
  <si>
    <t>Healthcare waste quantities are not measured, recorded, and stored.</t>
  </si>
  <si>
    <t>Healthcare waste quantities are mostly not measured, recorded, and stored.</t>
  </si>
  <si>
    <t>Healthcare waste quantities are partly measured, recorded, and stored.</t>
  </si>
  <si>
    <t>Healthcare waste quantities are mostly measured, recorded, and stored.</t>
  </si>
  <si>
    <t>Healthcare waste quantities are extensively measured, recorded, and stored.</t>
  </si>
  <si>
    <t>Healthcare waste quantities are fully measured, recorded, and stored.</t>
  </si>
  <si>
    <t>Waste reporting question:</t>
  </si>
  <si>
    <t>Healthcare waste data is not reported to a central body.</t>
  </si>
  <si>
    <t>Some data is reported. There is no regular frequency.</t>
  </si>
  <si>
    <t>Some data is reported. The frequency is worse than quarterly.</t>
  </si>
  <si>
    <t>Data is partly reported. The frequency is quarterly or better.</t>
  </si>
  <si>
    <t>Data is mostly reported. The frequency is quarterly or better.</t>
  </si>
  <si>
    <t>Data is extensively reported. The frequency is quarterly or better.</t>
  </si>
  <si>
    <t>Indicators question:</t>
  </si>
  <si>
    <t>There is no central government entity responsible for waste statistics.</t>
  </si>
  <si>
    <t>There is an entity responsible. Waste statistics are not published.</t>
  </si>
  <si>
    <t>There is an entity responsible. Waste statistics are published with no regular frequency.</t>
  </si>
  <si>
    <t>There is an entity responsible. Waste statistics are published at frequencies worse than annually.</t>
  </si>
  <si>
    <t>There is an entity responsible. Waste statistics are published annually or better.</t>
  </si>
  <si>
    <t>There is an entity responsible. A wide variety of waste statistics are published annually or better.</t>
  </si>
  <si>
    <t>Inspections question:</t>
  </si>
  <si>
    <t>There are no healthcare facility inspections performed by regulators.</t>
  </si>
  <si>
    <t xml:space="preserve">There are regulatory inspections. Improvements measures are not identified. </t>
  </si>
  <si>
    <t xml:space="preserve">There are regulatory inspections. Improvements measures are mostly not identified. </t>
  </si>
  <si>
    <t xml:space="preserve">There are regulatory inspections. Improvements measures are partly identified. </t>
  </si>
  <si>
    <t xml:space="preserve">There are regulatory inspections. Improvements measures are mostly identified. </t>
  </si>
  <si>
    <t xml:space="preserve">There are regulatory inspections. Improvements measures extensively identified and followed up on. </t>
  </si>
  <si>
    <t>TGF funding question:</t>
  </si>
  <si>
    <t>No healthcare facilities receive healthcare products through TGF funding.</t>
  </si>
  <si>
    <t>Around 20% of healthcare facilities receive healthcare products through TGF funding.</t>
  </si>
  <si>
    <t>Around 40% of healthcare facilities receive healthcare products through TGF funding.</t>
  </si>
  <si>
    <t>Around 60% of healthcare facilities receive healthcare products through TGF funding.</t>
  </si>
  <si>
    <t>Around 80% of healthcare facilities receive healthcare products through TGF funding.</t>
  </si>
  <si>
    <t>Around 100% of healthcare facilities receive healthcare products through TGF funding.</t>
  </si>
  <si>
    <t>Responsibilities question:</t>
  </si>
  <si>
    <t>Healthcare waste responsibilities are not defined in government organization structures.</t>
  </si>
  <si>
    <t>They are mostly not defined in government organization structures.</t>
  </si>
  <si>
    <t>They are partly defined in government organization structures.</t>
  </si>
  <si>
    <t>They are mostly defined in government organization structures.</t>
  </si>
  <si>
    <t>They are extensively defined in government organization structures.</t>
  </si>
  <si>
    <t>They are fully defined in government organization structures.</t>
  </si>
  <si>
    <t>Organizational charts question:</t>
  </si>
  <si>
    <t>These responsibilities are not defined or are not provided in organizational charts.</t>
  </si>
  <si>
    <t>Around 20% of these are provided in organizational charts.</t>
  </si>
  <si>
    <t>Around 40% of these are provided in organizational charts.</t>
  </si>
  <si>
    <t>Around 60% of these are provided in organizational charts.</t>
  </si>
  <si>
    <t>Around 80% of these are provided in organizational charts.</t>
  </si>
  <si>
    <t>Around 100% of these are provided in organizational charts.</t>
  </si>
  <si>
    <t>Sufficient companies question:</t>
  </si>
  <si>
    <t>There are no healthcare companies operating.</t>
  </si>
  <si>
    <t>There are insufficient companies. Service is insufficient.</t>
  </si>
  <si>
    <t>There are insufficient companies. A basic service is provided.</t>
  </si>
  <si>
    <t>There are sufficient companies. Service is insufficient.</t>
  </si>
  <si>
    <t>There are sufficient companies. A basic service is provided.</t>
  </si>
  <si>
    <t>There are sufficient companies. A comprehensive service is provided.</t>
  </si>
  <si>
    <t>SOP questions:</t>
  </si>
  <si>
    <t>There are no SOPs for this topic.</t>
  </si>
  <si>
    <t>There are SOPs for this topic. They are not utilized and enforced.</t>
  </si>
  <si>
    <t>There are SOPs for this topic. They are mostly not utilized and enforced.</t>
  </si>
  <si>
    <t>There are SOPs for this topic. They are partly utilized and enforced.</t>
  </si>
  <si>
    <t>There are SOPs for this topic. They are mostly utilized and enforced.</t>
  </si>
  <si>
    <t>There are SOPs for this topic. They are extensively utilized and enforced.</t>
  </si>
  <si>
    <t>SOP review question:</t>
  </si>
  <si>
    <t>SOPs are not available or are generally not reviewed and updated ever.</t>
  </si>
  <si>
    <t>SOPs, where available, are generally not reviewed and updated regularly.</t>
  </si>
  <si>
    <t>SOPs, where available, are partly reviewed every 10 years or worse.</t>
  </si>
  <si>
    <t>SOPs, where available, are partly reviewed every 5 years or worse.</t>
  </si>
  <si>
    <t>SOPs, where available, are mostly reviewed every 3 years or worse.</t>
  </si>
  <si>
    <t>SOPs, where available, are extensively reviewed every 2 years or better.</t>
  </si>
  <si>
    <t>Other datasheets questions:</t>
  </si>
  <si>
    <t>This document(s) is not available in healthcare sites.</t>
  </si>
  <si>
    <t>This document(s) is available in healthcare sites. It is not implemented and followed.</t>
  </si>
  <si>
    <t>This document(s) is available in healthcare sites. It is mostly not implemented and followed.</t>
  </si>
  <si>
    <t>This document(s) is available in healthcare sites. It is partly implemented and followed.</t>
  </si>
  <si>
    <t>This document(s) is available in healthcare sites. It is mostly implemented and followed.</t>
  </si>
  <si>
    <t>This document(s) is available in healthcare sites. It is extensively implemented and followed.</t>
  </si>
  <si>
    <t>Healthcare managers question:</t>
  </si>
  <si>
    <t>Healthcare facilities, in general, do not have managers dedicated to healthcare waste.</t>
  </si>
  <si>
    <t>Around 20% of healthcare facilities have dedicated healthcare waste managers.</t>
  </si>
  <si>
    <t>Around 40% of healthcare facilities have dedicated healthcare waste managers.</t>
  </si>
  <si>
    <t>Around 60% of healthcare facilities have dedicated healthcare waste managers.</t>
  </si>
  <si>
    <t>Around 80% of healthcare facilities have dedicated healthcare waste managers.</t>
  </si>
  <si>
    <t>Around 100% of healthcare facilities have dedicated healthcare waste managers.</t>
  </si>
  <si>
    <t>There are generally no key staff associated with healthcare waste in healthcare facilities.</t>
  </si>
  <si>
    <t>Key staff are available. They are generally not easy to identify, locate, contact, and report to.</t>
  </si>
  <si>
    <t>Key staff are available. They are mostly not easy to identify, locate, contact, and report to.</t>
  </si>
  <si>
    <t>Key staff are available. They are partly easy to identify, locate, contact, and report to.</t>
  </si>
  <si>
    <t>Key staff are available. They are mostly easy to identify, locate, contact, and report to.</t>
  </si>
  <si>
    <t>Key staff are available. They are extensively easy to identify, locate, contact, and report to.</t>
  </si>
  <si>
    <t>National scheme / database question:</t>
  </si>
  <si>
    <t>There are no healthcare waste managers or no national competency / scheme.</t>
  </si>
  <si>
    <t>There is a national competency / scheme. It is not utilized or active.</t>
  </si>
  <si>
    <t>There is a national competency / scheme. It is mostly not utilized.</t>
  </si>
  <si>
    <t>There is a national competency / scheme. It is partly utilized.</t>
  </si>
  <si>
    <t>There is a national competency / scheme. It is mostly utilized.</t>
  </si>
  <si>
    <t>There is a national competency / scheme. It is extensively utilized.</t>
  </si>
  <si>
    <t>Education and training questions:</t>
  </si>
  <si>
    <t>Education or training in this topic is not available.</t>
  </si>
  <si>
    <t>Education or training in this topic is available. It is not given to staff.</t>
  </si>
  <si>
    <t>Education or training in this topic is available. It is mostly not given to staff.</t>
  </si>
  <si>
    <t>Education or training in this topic is available. It is partly given to staff.</t>
  </si>
  <si>
    <t>Education or training in this topic is available. It is mostly given to staff.</t>
  </si>
  <si>
    <t>Education or training in this topic is available. It is extensively given to staff.</t>
  </si>
  <si>
    <t>Staff trained in spill management are not available in sites with healthcare waste.</t>
  </si>
  <si>
    <t>Staff trained in spill management are mostly not available in sites with healthcare waste.</t>
  </si>
  <si>
    <t>Staff trained in spill management are partly available in sites with healthcare waste.</t>
  </si>
  <si>
    <t>Staff trained in spill management are mostly available in sites with healthcare waste.</t>
  </si>
  <si>
    <t>Staff trained in spill management are extensively available in sites with healthcare waste.</t>
  </si>
  <si>
    <t>Staff trained in spill management are fully available in sites with healthcare waste.</t>
  </si>
  <si>
    <t>Training logs question:</t>
  </si>
  <si>
    <t>Training logs are not maintained by healthcare sites and waste companies.</t>
  </si>
  <si>
    <t>Training logs are maintained. They are not implemented and followed.</t>
  </si>
  <si>
    <t>Training logs are maintained. They are mostly not implemented and followed.</t>
  </si>
  <si>
    <t>Training logs are maintained. They are partly implemented and followed.</t>
  </si>
  <si>
    <t>Training logs are maintained. They are mostly implemented and followed.</t>
  </si>
  <si>
    <t>Training logs are maintained. They are extensively implemented and followed.</t>
  </si>
  <si>
    <t>Annual safety training:</t>
  </si>
  <si>
    <t>Annual safety training courses are not provided.</t>
  </si>
  <si>
    <t>Annual safety training courses are provided. They are not implemented and followed.</t>
  </si>
  <si>
    <t>Annual safety training courses are provided. They are mostly not implemented and followed.</t>
  </si>
  <si>
    <t>Annual safety training courses are provided. They are party implemented and followed.</t>
  </si>
  <si>
    <t>Annual safety training courses are provided. They are mostly implemented and followed.</t>
  </si>
  <si>
    <t>Annual safety training courses are provided. They are extensively implemented and followed.</t>
  </si>
  <si>
    <t>Separation question:</t>
  </si>
  <si>
    <t>Healthcare facilities do not separate their waste.</t>
  </si>
  <si>
    <t>Waste is separated into two containers.</t>
  </si>
  <si>
    <t>Waste is separated into three or more containers. The system is mostly not utilized.</t>
  </si>
  <si>
    <t>Waste is separated into three or more containers. The system is partly utilized.</t>
  </si>
  <si>
    <t>Waste is separated into three or more containers. The system is mostly utilized.</t>
  </si>
  <si>
    <t>Waste is separated into three or more containers. The system is extensively utilized.</t>
  </si>
  <si>
    <t>Container use and type questions:</t>
  </si>
  <si>
    <t xml:space="preserve">The container specified is not available. </t>
  </si>
  <si>
    <t>The container specified is available. It is not utilized.</t>
  </si>
  <si>
    <t>The container specified is available. It is mostly not utilized.</t>
  </si>
  <si>
    <t>The container specified is available. It is partly utilized.</t>
  </si>
  <si>
    <t>The container specified is available. It is mostly utilized.</t>
  </si>
  <si>
    <t>The container specified is available. It is extensively utilized.</t>
  </si>
  <si>
    <t>Container fullness question:</t>
  </si>
  <si>
    <t>Containers are not collected if they are full.</t>
  </si>
  <si>
    <t>Containers are collected if they are full. This is not done in any regular timeframe.</t>
  </si>
  <si>
    <t>Containers are collected if they are full. This is typically within the same day.</t>
  </si>
  <si>
    <t>Containers are collected if they are full. This is typically within a half-day period.</t>
  </si>
  <si>
    <t>Containers are collected if they are full. This is typically within a 2-hour period.</t>
  </si>
  <si>
    <t>Containers are collected if they are full. This is typically within a 1-hour period.</t>
  </si>
  <si>
    <t>Central storage questions:</t>
  </si>
  <si>
    <t xml:space="preserve">There are no specified centralized waste storage areas. </t>
  </si>
  <si>
    <t>There are central waste storage areas. They do not fit question criteria.</t>
  </si>
  <si>
    <t>There are central waste storage areas. They mostly do not fit question criteria.</t>
  </si>
  <si>
    <t>There are central waste storage areas. They fit some of the question criteria.</t>
  </si>
  <si>
    <t>There are central waste storage areas. They fit most of the question criteria.</t>
  </si>
  <si>
    <t>There are central waste storage areas. They extensively fit the question criteria.</t>
  </si>
  <si>
    <t>Contractor collection question:</t>
  </si>
  <si>
    <t>Healthcare facilities' waste collections are not done by formal entities or contractors.</t>
  </si>
  <si>
    <t>They are mostly not done by formal entities or contractors.</t>
  </si>
  <si>
    <t>They are partly done by formal entities or contractors.</t>
  </si>
  <si>
    <t>They are mostly done by formal entities or contractors.</t>
  </si>
  <si>
    <t>They are extensively done by formal entities or contractors.</t>
  </si>
  <si>
    <t>They are fully done by formal entities or contractors.</t>
  </si>
  <si>
    <t>Collection frequency question:</t>
  </si>
  <si>
    <t>Healthcare facility waste is not collected regularly.</t>
  </si>
  <si>
    <t>Waste collections are mostly not regular and insufficient to prevent waste issues.</t>
  </si>
  <si>
    <t>Waste collections are partly regular and insufficient to prevent waste issues.</t>
  </si>
  <si>
    <t>Waste collections are partly regular and sufficient to prevent waste issues.</t>
  </si>
  <si>
    <t>Waste collections are mostly regular and sufficient to prevent waste issues.</t>
  </si>
  <si>
    <t>Waste collections are entirely regular and sufficient to prevent waste issues.</t>
  </si>
  <si>
    <t>Waste treatment use question:</t>
  </si>
  <si>
    <t>This type of waste treatment/disposal is not common practice.</t>
  </si>
  <si>
    <t>This type of waste treatment/disposal is mostly not common practice.</t>
  </si>
  <si>
    <t>This type of waste treatment/disposal is partly common practice.</t>
  </si>
  <si>
    <t>This type of waste treatment/disposal is mostly common practice.</t>
  </si>
  <si>
    <t>This type of waste treatment/disposal is extensively utilized as common practice.</t>
  </si>
  <si>
    <t>This type of waste treatment/disposal is fully utilized as common practice.</t>
  </si>
  <si>
    <t>These technologies are not utilized.</t>
  </si>
  <si>
    <t>They are utilized. They are not operated by trained staff, regularly maintained, and recorded.</t>
  </si>
  <si>
    <t>They are utilized. They are mostly not operated by trained staff, regularly maintained, and recorded.</t>
  </si>
  <si>
    <t>They are utilized. They are partly operated by trained staff, regularly maintained, and recorded.</t>
  </si>
  <si>
    <t>They are utilized. They are mostly operated by trained staff, regularly maintained, and recorded.</t>
  </si>
  <si>
    <t>They are utilized. They are extensively operated by trained staff, regularly maintained, and recorded.</t>
  </si>
  <si>
    <t>Questions added on funding by Royle, P</t>
  </si>
  <si>
    <t>Yes</t>
  </si>
  <si>
    <t>10 March, 2022</t>
  </si>
  <si>
    <t>Partially</t>
  </si>
  <si>
    <t>Questions are not graded.</t>
  </si>
  <si>
    <t>No</t>
  </si>
  <si>
    <t>Indicate for each topic area whether is was reviewed or not</t>
  </si>
  <si>
    <t>N/A - not reviewed</t>
  </si>
  <si>
    <t>Yes, reviewed</t>
  </si>
  <si>
    <t>Comment from Anne</t>
  </si>
  <si>
    <t>Change Proposed</t>
  </si>
  <si>
    <t>Are there targets for recycling (including municipal wastes), are these on track to being achieved?</t>
  </si>
  <si>
    <t xml:space="preserve">Do you want this just to be municpal, healthcare sectors do get targets too </t>
  </si>
  <si>
    <t>Specify that the question is to healthcare waste targets only, as they exist.</t>
  </si>
  <si>
    <t>Are there any initiatives for waste reduction, are these being implemented?</t>
  </si>
  <si>
    <t xml:space="preserve">We do try these for the UK but they always fall at the last hurdle. </t>
  </si>
  <si>
    <t>Already solved by drop down menu.</t>
  </si>
  <si>
    <t>Is there national legislation for safe handling of healthcare waste, how well is it implemented and enforced?</t>
  </si>
  <si>
    <t>There is no direct legislation for the UK it  falls under a multitude of regs. Serbia has regulations on the management of clincial waste</t>
  </si>
  <si>
    <t>Text edited to "covering"</t>
  </si>
  <si>
    <t>Is a health and social welfare entity established (e.g. Ministry of Health), how proactive is the entity in relation to waste activities?</t>
  </si>
  <si>
    <t xml:space="preserve">These are quite difficult to answer as on the face of it the UK should score highly but my knowledge indicates tha the gap between having an entity and it having teeth is vast. </t>
  </si>
  <si>
    <t>How involved is the health and social welfare entity established (e.g. Ministry of Health) in developing guidance and enforcing waste activities?</t>
  </si>
  <si>
    <t>Do healthcare waste generation sites need waste production permits/licenses?</t>
  </si>
  <si>
    <t>Not sure what you mean by this</t>
  </si>
  <si>
    <t>Question has already been removed</t>
  </si>
  <si>
    <t>Are penalties imposed for improper management of wastes, are these implemented and followed?</t>
  </si>
  <si>
    <t>Currently no! the CAR system seems to nor carry any weight, just cost the operator more in fees</t>
  </si>
  <si>
    <t xml:space="preserve">Do you mean on hospital sites, if so, mostly no. It at a waste treatment plant then often (but not always accurately) </t>
  </si>
  <si>
    <t>Do healthcare waste generation sites store their waste generation quantities?</t>
  </si>
  <si>
    <t xml:space="preserve">At hospital level no, there may be KPIs for contractor, I am not quite sure who you are asking this question of. </t>
  </si>
  <si>
    <t>How do you answer this if you are not aware of the ones you don’t know about?  How does this score as anything  multiplied by 0 is 0
What does this calculation do?</t>
  </si>
  <si>
    <t>change to a standalone question at the very top, not in any category</t>
  </si>
  <si>
    <t>Do you mean at manegerial level or do the waste porters wear uniforms</t>
  </si>
  <si>
    <t>Deleted</t>
  </si>
  <si>
    <t xml:space="preserve">Are there sufficient healthcare waste collection and transfer companies (including informal organizations) operating to provide basic service delivery? </t>
  </si>
  <si>
    <t>I think this is hard to define in any country and may not be answered accurately as informal often is outside the regulotry regime too</t>
  </si>
  <si>
    <t>Slight change to question</t>
  </si>
  <si>
    <t xml:space="preserve">Are there sufficient healthcare waste treatment and disposal companies (including informal organizations) operating to provide basic service delivery? </t>
  </si>
  <si>
    <t>Not sure that informal for healthcare is a valid finding can you split informal out or give dropdowns where any informal gives a negative weighting</t>
  </si>
  <si>
    <t>Are there standard operating procedures (SOPs) for the collection, transport, and treatment or disposal of healthcare waste and are these enforced?</t>
  </si>
  <si>
    <t xml:space="preserve">Depends on the hospital </t>
  </si>
  <si>
    <t>Add explanation that the tool is "in general for the region assessed" under user instructions tab</t>
  </si>
  <si>
    <t>On site, in transit or at the treatment plant</t>
  </si>
  <si>
    <t>Do healthcare waste sites have SOPs for managing accidental chemical or biological spills?</t>
  </si>
  <si>
    <t>Hmmmm</t>
  </si>
  <si>
    <t>Do healthcare waste sites have SOPs for tracking the quantity and type of wastes collected, treated, and disposed of.</t>
  </si>
  <si>
    <t xml:space="preserve">Normally bienially </t>
  </si>
  <si>
    <t>Suggest keeping as is, dropdown has a scale mostly / partly / etc.</t>
  </si>
  <si>
    <t>Is there a national database of competent healthcare waste managers?</t>
  </si>
  <si>
    <t>This would be contrary to a range of data protection issues. This question continues to worry me, especially when you realise the level of corruption in the health sector, especially in the WBs</t>
  </si>
  <si>
    <t>Question removed</t>
  </si>
  <si>
    <t>Are healthcare staff educated in spill management and procedures?</t>
  </si>
  <si>
    <t>This often only applies to specialist clean up staff even in clinics and hospitals</t>
  </si>
  <si>
    <t>Are specialist clean up staff available and educated in spill management and procedures?</t>
  </si>
  <si>
    <t>Are companies required to record and maintain staff training logs, how well is it implemented and followed?</t>
  </si>
  <si>
    <t xml:space="preserve">annual? </t>
  </si>
  <si>
    <t>Are companies required to record and maintain up to date staff training logs, how well is it implemented and followed?</t>
  </si>
  <si>
    <t>Do healthcare facilities separate their waste into at least three clearly labelled and color coded containers?</t>
  </si>
  <si>
    <t>If you are only testing one thing and it is saliva, then you would nt need three</t>
  </si>
  <si>
    <t>Is there a fully designed/engineered drainage system to deal with washdown water?</t>
  </si>
  <si>
    <t xml:space="preserve">At a clincial waste treatment site I am assuming? </t>
  </si>
  <si>
    <t>Are there engineered drainage systems to deal with washdown water in sites with healthcare waste?</t>
  </si>
  <si>
    <t>discuss with dan about dump sites</t>
  </si>
  <si>
    <t xml:space="preserve">What about sharps pits too? </t>
  </si>
  <si>
    <t>Add text on sharps pits too the open burning question.</t>
  </si>
  <si>
    <r>
      <t xml:space="preserve">Is incineration </t>
    </r>
    <r>
      <rPr>
        <b/>
        <i/>
        <sz val="11"/>
        <color theme="1"/>
        <rFont val="Calibri"/>
        <family val="2"/>
        <scheme val="minor"/>
      </rPr>
      <t>without</t>
    </r>
    <r>
      <rPr>
        <i/>
        <sz val="11"/>
        <color theme="1"/>
        <rFont val="Calibri"/>
        <family val="2"/>
        <scheme val="minor"/>
      </rPr>
      <t xml:space="preserve"> flue gas treatment common practice as a means of healthcare facility waste treatment?</t>
    </r>
  </si>
  <si>
    <t>Gets exported as the cement kiln will not take it</t>
  </si>
  <si>
    <t>Need to add question about cement kilns and about export of waste? We did not cover either topic</t>
  </si>
  <si>
    <t>There are details on healthcare waste management. They are not implemented and enforced at all.</t>
  </si>
  <si>
    <t>There are details on healthcare waste management. They are mostly not implemented and enforced.</t>
  </si>
  <si>
    <t>There are details on healthcare waste management. They are partly implemented and enforced.</t>
  </si>
  <si>
    <t>There are details on healthcare waste management. They are mostly implemented and enforced.</t>
  </si>
  <si>
    <t>There are details on healthcare waste management. They are extensively implemented and enforced.</t>
  </si>
  <si>
    <t>Section 0 - Funding of the HCWM System</t>
  </si>
  <si>
    <t>The purpose of this tool is to identify best practices and gaps in national waste management practices and capacity.</t>
  </si>
  <si>
    <t>May 2022</t>
  </si>
  <si>
    <t>Some questions may not have this option. These are mandatory questions (if the respective topic area was included in the scope of the assesment).</t>
  </si>
  <si>
    <t>The assessment template should be completed for the country or region assessed in general, not for individual sites.</t>
  </si>
  <si>
    <t>Indicate for each sub-section whether the topic was reviewed/included in the assessment or not by choosing in the orange coloured cells from the drop-down menu 'N/A - not reviewed' or 'Yes, reviewed'. All other responses are to be provided under the "Response" column using the drop-donw menu. For sub-sections/topic areas that were agreed with the Global Fund Country Team not to be reviewed and which the LFA indicates as 'N/A - not reviewed', please leave the response fields of the respective detailed questions empty.</t>
  </si>
  <si>
    <t>The tool is divided into the following four sub-sections/topic areas:</t>
  </si>
  <si>
    <t>What are the current sources of funding to manage waste generation and processing?</t>
  </si>
  <si>
    <t>Healthcare facliity</t>
  </si>
  <si>
    <t>Government budget (all levels of governemnt, including MOH budget)</t>
  </si>
  <si>
    <t>Private sector</t>
  </si>
  <si>
    <t>Development parnter/ Non-Governmental Organization / Civil Society Organization or related</t>
  </si>
  <si>
    <t>Not funded</t>
  </si>
  <si>
    <t>Other (Please leave a comment to explain)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</si>
</sst>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2"/>
      <color theme="1"/>
      <name val="Arial"/>
      <family val="2"/>
    </font>
    <font>
      <b/>
      <sz val="11"/>
      <name val="Calibri"/>
      <family val="2"/>
      <scheme val="minor"/>
    </font>
    <font>
      <i/>
      <sz val="11"/>
      <color theme="1"/>
      <name val="Calibri"/>
      <family val="2"/>
      <scheme val="minor"/>
    </font>
    <font>
      <b/>
      <sz val="11"/>
      <name val="Arial"/>
      <family val="2"/>
    </font>
    <font>
      <b/>
      <sz val="11"/>
      <color theme="1"/>
      <name val="Arial"/>
      <family val="2"/>
    </font>
    <font>
      <b/>
      <sz val="16"/>
      <color theme="1"/>
      <name val="Arial"/>
      <family val="2"/>
    </font>
    <font>
      <sz val="14"/>
      <color theme="1"/>
      <name val="Arial"/>
      <family val="2"/>
    </font>
    <font>
      <b/>
      <i/>
      <sz val="11"/>
      <color theme="1"/>
      <name val="Calibri"/>
      <family val="2"/>
      <scheme val="minor"/>
    </font>
    <font>
      <b/>
      <sz val="11"/>
      <color theme="0"/>
      <name val="Calibri"/>
      <family val="2"/>
      <scheme val="minor"/>
    </font>
    <font>
      <i/>
      <sz val="11"/>
      <color theme="1"/>
      <name val="Arial"/>
      <family val="2"/>
    </font>
    <font>
      <strike/>
      <sz val="11"/>
      <color theme="1"/>
      <name val="Arial"/>
      <family val="2"/>
    </font>
    <font>
      <b/>
      <sz val="14"/>
      <color theme="1"/>
      <name val="Arial"/>
      <family val="2"/>
    </font>
    <font>
      <b/>
      <i/>
      <sz val="14"/>
      <color theme="1"/>
      <name val="Arial"/>
      <family val="2"/>
    </font>
    <font>
      <sz val="11"/>
      <name val="Arial"/>
      <family val="2"/>
    </font>
  </fonts>
  <fills count="16">
    <fill>
      <patternFill patternType="none"/>
    </fill>
    <fill>
      <patternFill patternType="gray125"/>
    </fill>
    <fill>
      <patternFill patternType="solid">
        <fgColor theme="2" tint="-0.249977111117893"/>
        <bgColor indexed="64"/>
      </patternFill>
    </fill>
    <fill>
      <patternFill patternType="solid">
        <fgColor theme="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3737"/>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33">
    <xf numFmtId="0" fontId="0" fillId="0" borderId="0" xfId="0"/>
    <xf numFmtId="0" fontId="3" fillId="0" borderId="0" xfId="0" applyFont="1"/>
    <xf numFmtId="0" fontId="4" fillId="2" borderId="1" xfId="0" applyFont="1" applyFill="1" applyBorder="1" applyAlignment="1">
      <alignment horizontal="left" vertical="center"/>
    </xf>
    <xf numFmtId="0" fontId="3" fillId="2" borderId="2" xfId="0" applyFont="1" applyFill="1" applyBorder="1"/>
    <xf numFmtId="0" fontId="3" fillId="0" borderId="3" xfId="0" applyFont="1" applyBorder="1" applyAlignment="1">
      <alignment vertical="center"/>
    </xf>
    <xf numFmtId="0" fontId="3" fillId="0" borderId="4" xfId="0" applyFont="1" applyBorder="1"/>
    <xf numFmtId="0" fontId="4" fillId="2" borderId="3" xfId="0" applyFont="1" applyFill="1" applyBorder="1" applyAlignment="1">
      <alignment horizontal="left" vertical="center"/>
    </xf>
    <xf numFmtId="0" fontId="3" fillId="2" borderId="4" xfId="0" applyFont="1" applyFill="1" applyBorder="1"/>
    <xf numFmtId="0" fontId="3" fillId="0" borderId="3" xfId="0" applyFont="1" applyBorder="1" applyAlignment="1">
      <alignment horizontal="right" vertical="center"/>
    </xf>
    <xf numFmtId="0" fontId="3" fillId="0" borderId="3" xfId="0" applyFont="1" applyBorder="1" applyAlignment="1">
      <alignment horizontal="right"/>
    </xf>
    <xf numFmtId="0" fontId="3" fillId="0" borderId="8" xfId="0" applyFont="1" applyBorder="1"/>
    <xf numFmtId="0" fontId="3" fillId="0" borderId="9" xfId="0" applyFont="1" applyBorder="1"/>
    <xf numFmtId="49" fontId="3" fillId="0" borderId="0" xfId="0" applyNumberFormat="1" applyFont="1"/>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0" fillId="4" borderId="17" xfId="0" applyFill="1" applyBorder="1" applyAlignment="1">
      <alignment horizontal="center"/>
    </xf>
    <xf numFmtId="0" fontId="2" fillId="5" borderId="15" xfId="0" applyFont="1" applyFill="1" applyBorder="1"/>
    <xf numFmtId="0" fontId="0" fillId="5" borderId="15" xfId="0" applyFill="1" applyBorder="1"/>
    <xf numFmtId="0" fontId="0" fillId="4" borderId="15" xfId="0" applyFill="1" applyBorder="1"/>
    <xf numFmtId="0" fontId="0" fillId="5" borderId="16" xfId="0" applyFill="1" applyBorder="1"/>
    <xf numFmtId="0" fontId="0" fillId="0" borderId="17" xfId="0" applyBorder="1"/>
    <xf numFmtId="0" fontId="6" fillId="0" borderId="15" xfId="0" applyFont="1" applyBorder="1"/>
    <xf numFmtId="0" fontId="0" fillId="0" borderId="15" xfId="0" applyBorder="1"/>
    <xf numFmtId="0" fontId="0" fillId="0" borderId="16" xfId="0" applyBorder="1"/>
    <xf numFmtId="0" fontId="0" fillId="4" borderId="17" xfId="0" applyFill="1" applyBorder="1"/>
    <xf numFmtId="0" fontId="0" fillId="4" borderId="18" xfId="0" applyFill="1" applyBorder="1"/>
    <xf numFmtId="0" fontId="2" fillId="4" borderId="19" xfId="0" applyFont="1" applyFill="1" applyBorder="1"/>
    <xf numFmtId="0" fontId="0" fillId="4" borderId="19" xfId="0" applyFill="1" applyBorder="1"/>
    <xf numFmtId="0" fontId="0" fillId="4" borderId="20" xfId="0" applyFill="1" applyBorder="1" applyAlignment="1">
      <alignment horizontal="left"/>
    </xf>
    <xf numFmtId="0" fontId="6" fillId="6" borderId="15" xfId="0" applyFont="1" applyFill="1" applyBorder="1"/>
    <xf numFmtId="0" fontId="0" fillId="7" borderId="15" xfId="0" applyFill="1" applyBorder="1"/>
    <xf numFmtId="0" fontId="0" fillId="4" borderId="0" xfId="0" applyFill="1"/>
    <xf numFmtId="0" fontId="4" fillId="5" borderId="1" xfId="0" applyFont="1" applyFill="1" applyBorder="1" applyAlignment="1">
      <alignment vertical="center"/>
    </xf>
    <xf numFmtId="0" fontId="3" fillId="5" borderId="2" xfId="0" applyFont="1" applyFill="1" applyBorder="1"/>
    <xf numFmtId="49" fontId="3" fillId="0" borderId="3" xfId="0" applyNumberFormat="1" applyFont="1" applyBorder="1"/>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wrapText="1"/>
    </xf>
    <xf numFmtId="0" fontId="8" fillId="5" borderId="15" xfId="0" applyFont="1" applyFill="1" applyBorder="1" applyAlignment="1">
      <alignment vertical="top" wrapText="1"/>
    </xf>
    <xf numFmtId="0" fontId="3" fillId="4" borderId="15" xfId="0" applyFont="1" applyFill="1" applyBorder="1" applyProtection="1">
      <protection hidden="1"/>
    </xf>
    <xf numFmtId="0" fontId="3" fillId="5" borderId="16" xfId="0" applyFont="1" applyFill="1" applyBorder="1" applyAlignment="1">
      <alignment wrapText="1"/>
    </xf>
    <xf numFmtId="0" fontId="3" fillId="4" borderId="0" xfId="0" applyFont="1" applyFill="1" applyAlignment="1">
      <alignment horizontal="center" vertical="top" wrapText="1"/>
    </xf>
    <xf numFmtId="0" fontId="3" fillId="4" borderId="0" xfId="0" applyFont="1" applyFill="1" applyAlignment="1">
      <alignment wrapText="1"/>
    </xf>
    <xf numFmtId="0" fontId="3" fillId="4" borderId="0" xfId="0" applyFont="1" applyFill="1"/>
    <xf numFmtId="0" fontId="3" fillId="9" borderId="0" xfId="0" applyFont="1" applyFill="1"/>
    <xf numFmtId="0" fontId="4" fillId="3" borderId="17"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3" fillId="5" borderId="17" xfId="0" applyFont="1" applyFill="1" applyBorder="1"/>
    <xf numFmtId="9" fontId="3" fillId="5" borderId="15" xfId="1" applyFont="1" applyFill="1" applyBorder="1" applyAlignment="1" applyProtection="1">
      <alignment horizontal="left"/>
      <protection hidden="1"/>
    </xf>
    <xf numFmtId="0" fontId="3" fillId="5" borderId="15" xfId="0" applyFont="1" applyFill="1" applyBorder="1" applyAlignment="1" applyProtection="1">
      <alignment horizontal="left"/>
      <protection hidden="1"/>
    </xf>
    <xf numFmtId="0" fontId="3" fillId="5" borderId="16" xfId="0" applyFont="1" applyFill="1" applyBorder="1" applyAlignment="1" applyProtection="1">
      <alignment horizontal="left"/>
      <protection hidden="1"/>
    </xf>
    <xf numFmtId="0" fontId="3" fillId="5" borderId="18" xfId="0" applyFont="1" applyFill="1" applyBorder="1"/>
    <xf numFmtId="9" fontId="3" fillId="5" borderId="19" xfId="1" applyFont="1" applyFill="1" applyBorder="1" applyAlignment="1" applyProtection="1">
      <alignment horizontal="left"/>
      <protection hidden="1"/>
    </xf>
    <xf numFmtId="0" fontId="3" fillId="5" borderId="19" xfId="0" applyFont="1" applyFill="1" applyBorder="1" applyAlignment="1" applyProtection="1">
      <alignment horizontal="left" vertical="center"/>
      <protection hidden="1"/>
    </xf>
    <xf numFmtId="0" fontId="3" fillId="5" borderId="20" xfId="0" applyFont="1" applyFill="1" applyBorder="1" applyAlignment="1" applyProtection="1">
      <alignment horizontal="left"/>
      <protection hidden="1"/>
    </xf>
    <xf numFmtId="0" fontId="8" fillId="3" borderId="17" xfId="0" applyFont="1" applyFill="1" applyBorder="1"/>
    <xf numFmtId="0" fontId="8" fillId="3" borderId="15" xfId="0" applyFont="1" applyFill="1" applyBorder="1"/>
    <xf numFmtId="0" fontId="8" fillId="3" borderId="16" xfId="0" applyFont="1" applyFill="1" applyBorder="1"/>
    <xf numFmtId="0" fontId="8" fillId="5" borderId="17" xfId="0" applyFont="1" applyFill="1" applyBorder="1"/>
    <xf numFmtId="9" fontId="3" fillId="5" borderId="15" xfId="1" applyFont="1" applyFill="1" applyBorder="1" applyAlignment="1">
      <alignment horizontal="left"/>
    </xf>
    <xf numFmtId="0" fontId="3" fillId="5" borderId="15" xfId="0" applyFont="1" applyFill="1" applyBorder="1" applyAlignment="1">
      <alignment horizontal="left"/>
    </xf>
    <xf numFmtId="0" fontId="3" fillId="5" borderId="16" xfId="0" applyFont="1" applyFill="1" applyBorder="1" applyAlignment="1">
      <alignment horizontal="left"/>
    </xf>
    <xf numFmtId="0" fontId="3" fillId="0" borderId="17" xfId="0" applyFont="1" applyBorder="1" applyAlignment="1">
      <alignment horizontal="left" vertical="top" wrapText="1"/>
    </xf>
    <xf numFmtId="9" fontId="3" fillId="0" borderId="15" xfId="1" applyFont="1" applyBorder="1" applyAlignment="1" applyProtection="1">
      <alignment horizontal="left" vertical="top"/>
      <protection hidden="1"/>
    </xf>
    <xf numFmtId="0" fontId="3" fillId="0" borderId="15" xfId="0" applyFont="1" applyBorder="1" applyAlignment="1" applyProtection="1">
      <alignment horizontal="left" vertical="top"/>
      <protection hidden="1"/>
    </xf>
    <xf numFmtId="0" fontId="3" fillId="0" borderId="15" xfId="0" applyFont="1" applyBorder="1" applyAlignment="1" applyProtection="1">
      <alignment horizontal="left" vertical="top" wrapText="1"/>
      <protection hidden="1"/>
    </xf>
    <xf numFmtId="0" fontId="3" fillId="0" borderId="16" xfId="0" applyFont="1" applyBorder="1" applyAlignment="1" applyProtection="1">
      <alignment horizontal="left" vertical="top" wrapText="1"/>
      <protection hidden="1"/>
    </xf>
    <xf numFmtId="0" fontId="3" fillId="0" borderId="17" xfId="0" applyFont="1" applyBorder="1" applyAlignment="1">
      <alignment horizontal="left" vertical="top"/>
    </xf>
    <xf numFmtId="0" fontId="8" fillId="5" borderId="17" xfId="0" applyFont="1" applyFill="1" applyBorder="1" applyAlignment="1">
      <alignment horizontal="left" vertical="top"/>
    </xf>
    <xf numFmtId="9" fontId="3" fillId="5" borderId="15" xfId="1" applyFont="1" applyFill="1" applyBorder="1" applyAlignment="1" applyProtection="1">
      <alignment horizontal="left" vertical="top"/>
      <protection hidden="1"/>
    </xf>
    <xf numFmtId="0" fontId="3" fillId="5" borderId="15" xfId="0" applyFont="1" applyFill="1" applyBorder="1" applyAlignment="1" applyProtection="1">
      <alignment horizontal="left" vertical="top"/>
      <protection hidden="1"/>
    </xf>
    <xf numFmtId="0" fontId="3" fillId="5" borderId="16" xfId="0" applyFont="1" applyFill="1" applyBorder="1" applyAlignment="1" applyProtection="1">
      <alignment horizontal="left" vertical="top"/>
      <protection hidden="1"/>
    </xf>
    <xf numFmtId="0" fontId="3" fillId="0" borderId="18" xfId="0" applyFont="1" applyBorder="1" applyAlignment="1">
      <alignment horizontal="left" vertical="top" wrapText="1"/>
    </xf>
    <xf numFmtId="9" fontId="3" fillId="0" borderId="19" xfId="1" applyFont="1" applyBorder="1" applyAlignment="1" applyProtection="1">
      <alignment horizontal="left" vertical="top"/>
      <protection hidden="1"/>
    </xf>
    <xf numFmtId="0" fontId="3" fillId="0" borderId="19" xfId="0" applyFont="1" applyBorder="1" applyAlignment="1" applyProtection="1">
      <alignment horizontal="left" vertical="top"/>
      <protection hidden="1"/>
    </xf>
    <xf numFmtId="0" fontId="3" fillId="0" borderId="19" xfId="0" applyFont="1" applyBorder="1" applyAlignment="1" applyProtection="1">
      <alignment horizontal="left" vertical="top" wrapText="1"/>
      <protection hidden="1"/>
    </xf>
    <xf numFmtId="0" fontId="3" fillId="0" borderId="20" xfId="0" applyFont="1" applyBorder="1" applyAlignment="1" applyProtection="1">
      <alignment horizontal="left" vertical="top" wrapText="1"/>
      <protection hidden="1"/>
    </xf>
    <xf numFmtId="0" fontId="2" fillId="3" borderId="17" xfId="0" applyFont="1" applyFill="1" applyBorder="1" applyAlignment="1">
      <alignment vertical="top"/>
    </xf>
    <xf numFmtId="0" fontId="2" fillId="3" borderId="30" xfId="0" applyFont="1" applyFill="1" applyBorder="1" applyAlignment="1">
      <alignment vertical="top"/>
    </xf>
    <xf numFmtId="0" fontId="2" fillId="3" borderId="15" xfId="0" applyFont="1" applyFill="1" applyBorder="1" applyAlignment="1">
      <alignment vertical="top"/>
    </xf>
    <xf numFmtId="0" fontId="2" fillId="3" borderId="16" xfId="0" applyFont="1" applyFill="1" applyBorder="1" applyAlignment="1">
      <alignment vertical="top"/>
    </xf>
    <xf numFmtId="0" fontId="6" fillId="0" borderId="17" xfId="0" applyFont="1" applyBorder="1" applyAlignment="1">
      <alignment vertical="top" wrapText="1"/>
    </xf>
    <xf numFmtId="0" fontId="6" fillId="0" borderId="30" xfId="0" applyFont="1" applyBorder="1" applyAlignment="1">
      <alignmen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6" fillId="0" borderId="17" xfId="0" applyFont="1" applyBorder="1" applyAlignment="1">
      <alignment horizontal="left" vertical="top"/>
    </xf>
    <xf numFmtId="0" fontId="6" fillId="0" borderId="18" xfId="0" applyFont="1" applyBorder="1" applyAlignment="1">
      <alignment vertical="top" wrapText="1"/>
    </xf>
    <xf numFmtId="0" fontId="6" fillId="0" borderId="33" xfId="0" applyFont="1" applyBorder="1" applyAlignment="1">
      <alignmen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3"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2" fillId="3" borderId="17" xfId="0" applyFont="1" applyFill="1" applyBorder="1" applyAlignment="1">
      <alignment vertical="top" wrapText="1"/>
    </xf>
    <xf numFmtId="0" fontId="2" fillId="3" borderId="30" xfId="0" applyFont="1" applyFill="1" applyBorder="1" applyAlignment="1">
      <alignment vertical="top" wrapText="1"/>
    </xf>
    <xf numFmtId="0" fontId="2" fillId="3" borderId="15" xfId="0" applyFont="1" applyFill="1" applyBorder="1" applyAlignment="1">
      <alignment vertical="top" wrapText="1"/>
    </xf>
    <xf numFmtId="0" fontId="2" fillId="3" borderId="16" xfId="0" applyFont="1" applyFill="1" applyBorder="1" applyAlignment="1">
      <alignment vertical="top" wrapText="1"/>
    </xf>
    <xf numFmtId="0" fontId="6" fillId="6" borderId="17" xfId="0" applyFont="1" applyFill="1" applyBorder="1" applyAlignment="1">
      <alignment vertical="top" wrapText="1"/>
    </xf>
    <xf numFmtId="0" fontId="6" fillId="6" borderId="18" xfId="0" applyFont="1" applyFill="1" applyBorder="1" applyAlignment="1">
      <alignment vertical="top" wrapText="1"/>
    </xf>
    <xf numFmtId="0" fontId="2" fillId="3" borderId="27" xfId="0" applyFont="1" applyFill="1" applyBorder="1" applyAlignment="1">
      <alignment vertical="top"/>
    </xf>
    <xf numFmtId="0" fontId="2" fillId="3" borderId="29" xfId="0" applyFont="1" applyFill="1" applyBorder="1" applyAlignment="1">
      <alignment vertical="top"/>
    </xf>
    <xf numFmtId="0" fontId="0" fillId="0" borderId="3" xfId="0" applyBorder="1"/>
    <xf numFmtId="0" fontId="0" fillId="0" borderId="4" xfId="0" applyBorder="1"/>
    <xf numFmtId="0" fontId="0" fillId="0" borderId="8" xfId="0" applyBorder="1"/>
    <xf numFmtId="0" fontId="0" fillId="0" borderId="9" xfId="0" applyBorder="1"/>
    <xf numFmtId="0" fontId="0" fillId="10" borderId="1" xfId="0" applyFill="1" applyBorder="1" applyAlignment="1">
      <alignment horizontal="center" vertical="center"/>
    </xf>
    <xf numFmtId="0" fontId="0" fillId="10" borderId="21" xfId="0" applyFill="1" applyBorder="1" applyAlignment="1">
      <alignment horizontal="center" vertical="center"/>
    </xf>
    <xf numFmtId="0" fontId="0" fillId="10" borderId="2" xfId="0" applyFill="1" applyBorder="1" applyAlignment="1">
      <alignment horizontal="center" vertical="center"/>
    </xf>
    <xf numFmtId="0" fontId="0" fillId="0" borderId="17" xfId="0" applyBorder="1" applyAlignment="1">
      <alignment horizontal="left" vertical="top" wrapText="1"/>
    </xf>
    <xf numFmtId="0" fontId="0" fillId="11" borderId="16" xfId="0"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18" xfId="0" applyBorder="1" applyAlignment="1">
      <alignment horizontal="left" vertical="top" wrapText="1"/>
    </xf>
    <xf numFmtId="0" fontId="12" fillId="12" borderId="27" xfId="0" applyFont="1" applyFill="1" applyBorder="1" applyAlignment="1">
      <alignment vertical="top"/>
    </xf>
    <xf numFmtId="0" fontId="12" fillId="12" borderId="29" xfId="0" applyFont="1" applyFill="1" applyBorder="1" applyAlignment="1">
      <alignment vertical="top"/>
    </xf>
    <xf numFmtId="0" fontId="3" fillId="6" borderId="8" xfId="0" applyFont="1" applyFill="1" applyBorder="1"/>
    <xf numFmtId="0" fontId="3" fillId="6" borderId="26" xfId="0" applyFont="1" applyFill="1" applyBorder="1"/>
    <xf numFmtId="0" fontId="0" fillId="0" borderId="35" xfId="0" applyBorder="1"/>
    <xf numFmtId="0" fontId="0" fillId="0" borderId="36" xfId="0" applyBorder="1"/>
    <xf numFmtId="0" fontId="0" fillId="0" borderId="37" xfId="0" applyBorder="1"/>
    <xf numFmtId="0" fontId="3" fillId="0" borderId="15" xfId="0" applyFont="1" applyBorder="1" applyAlignment="1" applyProtection="1">
      <alignment wrapText="1"/>
      <protection locked="0"/>
    </xf>
    <xf numFmtId="0" fontId="3" fillId="0" borderId="19" xfId="0" applyFont="1" applyBorder="1" applyAlignment="1" applyProtection="1">
      <alignment wrapText="1"/>
      <protection locked="0"/>
    </xf>
    <xf numFmtId="0" fontId="3" fillId="6" borderId="19" xfId="0" applyFont="1" applyFill="1" applyBorder="1" applyAlignment="1" applyProtection="1">
      <alignment wrapText="1"/>
      <protection locked="0"/>
    </xf>
    <xf numFmtId="0" fontId="3" fillId="0" borderId="16" xfId="0" applyFont="1" applyBorder="1" applyAlignment="1" applyProtection="1">
      <alignment wrapText="1"/>
      <protection locked="0"/>
    </xf>
    <xf numFmtId="0" fontId="3" fillId="0" borderId="20" xfId="0" applyFont="1" applyBorder="1" applyAlignment="1" applyProtection="1">
      <alignment wrapText="1"/>
      <protection locked="0"/>
    </xf>
    <xf numFmtId="15" fontId="3" fillId="0" borderId="6" xfId="0" applyNumberFormat="1" applyFont="1" applyBorder="1" applyAlignment="1" applyProtection="1">
      <alignment horizontal="left"/>
      <protection locked="0"/>
    </xf>
    <xf numFmtId="0" fontId="3" fillId="0" borderId="6" xfId="0" applyFont="1" applyBorder="1" applyProtection="1">
      <protection locked="0"/>
    </xf>
    <xf numFmtId="0" fontId="3" fillId="0" borderId="7" xfId="0" applyFont="1" applyBorder="1" applyProtection="1">
      <protection locked="0"/>
    </xf>
    <xf numFmtId="0" fontId="3" fillId="0" borderId="9" xfId="0" applyFont="1" applyBorder="1" applyProtection="1">
      <protection locked="0"/>
    </xf>
    <xf numFmtId="0" fontId="14" fillId="6" borderId="3" xfId="0" applyFont="1" applyFill="1" applyBorder="1" applyAlignment="1">
      <alignment horizontal="right"/>
    </xf>
    <xf numFmtId="0" fontId="0" fillId="0" borderId="34" xfId="0" applyBorder="1"/>
    <xf numFmtId="0" fontId="0" fillId="0" borderId="14" xfId="0" applyBorder="1"/>
    <xf numFmtId="0" fontId="3" fillId="6" borderId="15" xfId="0" applyFont="1" applyFill="1" applyBorder="1" applyAlignment="1" applyProtection="1">
      <alignment wrapText="1"/>
      <protection locked="0"/>
    </xf>
    <xf numFmtId="0" fontId="3" fillId="6" borderId="16" xfId="0" applyFont="1" applyFill="1" applyBorder="1" applyAlignment="1" applyProtection="1">
      <alignment wrapText="1"/>
      <protection locked="0"/>
    </xf>
    <xf numFmtId="0" fontId="3" fillId="6" borderId="20" xfId="0" applyFont="1" applyFill="1" applyBorder="1" applyAlignment="1" applyProtection="1">
      <alignment wrapText="1"/>
      <protection locked="0"/>
    </xf>
    <xf numFmtId="0" fontId="8" fillId="13" borderId="15" xfId="0" applyFont="1" applyFill="1" applyBorder="1" applyAlignment="1">
      <alignment wrapText="1"/>
    </xf>
    <xf numFmtId="0" fontId="3" fillId="5" borderId="17" xfId="0" applyFont="1" applyFill="1" applyBorder="1" applyAlignment="1">
      <alignment horizontal="center" vertical="center"/>
    </xf>
    <xf numFmtId="0" fontId="3" fillId="0" borderId="0" xfId="0" applyFont="1" applyAlignment="1">
      <alignment horizontal="left" vertical="top" wrapText="1"/>
    </xf>
    <xf numFmtId="9" fontId="3" fillId="0" borderId="0" xfId="1" applyFont="1" applyBorder="1" applyAlignment="1" applyProtection="1">
      <alignment horizontal="left" vertical="top"/>
      <protection hidden="1"/>
    </xf>
    <xf numFmtId="0" fontId="3" fillId="0" borderId="0" xfId="0" applyFont="1" applyAlignment="1" applyProtection="1">
      <alignment horizontal="left" vertical="top"/>
      <protection hidden="1"/>
    </xf>
    <xf numFmtId="0" fontId="3" fillId="0" borderId="0" xfId="0" applyFont="1" applyAlignment="1" applyProtection="1">
      <alignment horizontal="left" vertical="top" wrapText="1"/>
      <protection hidden="1"/>
    </xf>
    <xf numFmtId="0" fontId="8" fillId="15" borderId="15" xfId="0" applyFont="1" applyFill="1" applyBorder="1" applyAlignment="1">
      <alignment horizontal="center" vertical="center"/>
    </xf>
    <xf numFmtId="0" fontId="8" fillId="15" borderId="15" xfId="0" applyFont="1" applyFill="1" applyBorder="1" applyAlignment="1">
      <alignment horizontal="center" vertical="top" wrapText="1"/>
    </xf>
    <xf numFmtId="0" fontId="8" fillId="15" borderId="15" xfId="0" applyFont="1" applyFill="1" applyBorder="1" applyAlignment="1">
      <alignment horizontal="center" vertical="center" wrapText="1"/>
    </xf>
    <xf numFmtId="0" fontId="8" fillId="15" borderId="17" xfId="0" applyFont="1" applyFill="1" applyBorder="1" applyAlignment="1">
      <alignment horizontal="center" vertical="center"/>
    </xf>
    <xf numFmtId="0" fontId="8" fillId="15" borderId="16" xfId="0" applyFont="1" applyFill="1" applyBorder="1" applyAlignment="1">
      <alignment horizontal="center" vertical="center" wrapText="1"/>
    </xf>
    <xf numFmtId="0" fontId="3" fillId="4" borderId="0" xfId="0" applyFont="1" applyFill="1" applyAlignment="1">
      <alignment horizontal="right" wrapText="1"/>
    </xf>
    <xf numFmtId="0" fontId="3" fillId="0" borderId="4" xfId="0" applyFont="1" applyBorder="1" applyAlignment="1">
      <alignment wrapText="1"/>
    </xf>
    <xf numFmtId="0" fontId="3" fillId="14" borderId="0" xfId="0" applyFont="1" applyFill="1" applyAlignment="1">
      <alignment horizontal="left"/>
    </xf>
    <xf numFmtId="0" fontId="3" fillId="6" borderId="0" xfId="0" applyFont="1" applyFill="1" applyAlignment="1">
      <alignment horizontal="left"/>
    </xf>
    <xf numFmtId="0" fontId="3" fillId="6" borderId="17" xfId="0" applyFont="1" applyFill="1" applyBorder="1" applyAlignment="1"/>
    <xf numFmtId="0" fontId="3" fillId="6" borderId="15" xfId="0" applyFont="1" applyFill="1" applyBorder="1" applyAlignment="1">
      <alignment wrapText="1"/>
    </xf>
    <xf numFmtId="0" fontId="3" fillId="2" borderId="15" xfId="0" applyFont="1" applyFill="1" applyBorder="1" applyAlignment="1" applyProtection="1">
      <protection hidden="1"/>
    </xf>
    <xf numFmtId="0" fontId="3" fillId="6" borderId="18" xfId="0" applyFont="1" applyFill="1" applyBorder="1" applyAlignment="1"/>
    <xf numFmtId="0" fontId="3" fillId="6" borderId="19" xfId="0" applyFont="1" applyFill="1" applyBorder="1" applyAlignment="1">
      <alignment wrapText="1"/>
    </xf>
    <xf numFmtId="0" fontId="3" fillId="2" borderId="19" xfId="0" applyFont="1" applyFill="1" applyBorder="1" applyAlignment="1" applyProtection="1">
      <protection hidden="1"/>
    </xf>
    <xf numFmtId="0" fontId="3" fillId="0" borderId="0" xfId="0" applyFont="1" applyAlignment="1"/>
    <xf numFmtId="0" fontId="8" fillId="3" borderId="13" xfId="0" applyFont="1" applyFill="1" applyBorder="1" applyAlignment="1">
      <alignment horizontal="center"/>
    </xf>
    <xf numFmtId="0" fontId="8" fillId="3" borderId="14" xfId="0" applyFont="1" applyFill="1" applyBorder="1" applyAlignment="1">
      <alignment horizontal="center" wrapText="1"/>
    </xf>
    <xf numFmtId="0" fontId="8" fillId="3" borderId="15" xfId="0" applyFont="1" applyFill="1" applyBorder="1" applyAlignment="1">
      <alignment horizontal="center"/>
    </xf>
    <xf numFmtId="0" fontId="8" fillId="3" borderId="14" xfId="0" applyFont="1" applyFill="1" applyBorder="1" applyAlignment="1">
      <alignment horizontal="center"/>
    </xf>
    <xf numFmtId="0" fontId="8" fillId="3" borderId="16" xfId="0" applyFont="1" applyFill="1" applyBorder="1" applyAlignment="1">
      <alignment horizontal="center" wrapText="1"/>
    </xf>
    <xf numFmtId="0" fontId="3" fillId="5" borderId="17" xfId="0" applyFont="1" applyFill="1" applyBorder="1" applyAlignment="1">
      <alignment horizontal="center"/>
    </xf>
    <xf numFmtId="0" fontId="8" fillId="5" borderId="15" xfId="0" applyFont="1" applyFill="1" applyBorder="1" applyAlignment="1">
      <alignment wrapText="1"/>
    </xf>
    <xf numFmtId="0" fontId="3" fillId="4" borderId="15" xfId="0" applyFont="1" applyFill="1" applyBorder="1" applyAlignment="1" applyProtection="1">
      <protection hidden="1"/>
    </xf>
    <xf numFmtId="0" fontId="3" fillId="0" borderId="17" xfId="0" applyFont="1" applyBorder="1" applyAlignment="1"/>
    <xf numFmtId="0" fontId="3" fillId="0" borderId="15" xfId="0" applyFont="1" applyBorder="1" applyAlignment="1">
      <alignment wrapText="1"/>
    </xf>
    <xf numFmtId="0" fontId="3" fillId="0" borderId="15" xfId="0" applyFont="1" applyBorder="1" applyAlignment="1" applyProtection="1">
      <protection hidden="1"/>
    </xf>
    <xf numFmtId="0" fontId="3" fillId="8" borderId="15" xfId="0" applyFont="1" applyFill="1" applyBorder="1" applyAlignment="1" applyProtection="1">
      <protection hidden="1"/>
    </xf>
    <xf numFmtId="0" fontId="3" fillId="0" borderId="18" xfId="0" applyFont="1" applyBorder="1" applyAlignment="1"/>
    <xf numFmtId="0" fontId="3" fillId="0" borderId="19" xfId="0" applyFont="1" applyBorder="1" applyAlignment="1">
      <alignment wrapText="1"/>
    </xf>
    <xf numFmtId="0" fontId="3" fillId="0" borderId="19" xfId="0" applyFont="1" applyBorder="1" applyAlignment="1" applyProtection="1">
      <protection hidden="1"/>
    </xf>
    <xf numFmtId="0" fontId="3" fillId="7" borderId="15" xfId="0" applyFont="1" applyFill="1" applyBorder="1" applyAlignment="1" applyProtection="1">
      <protection hidden="1"/>
    </xf>
    <xf numFmtId="0" fontId="3" fillId="6" borderId="26" xfId="0" applyFont="1" applyFill="1" applyBorder="1" applyAlignment="1">
      <alignment horizontal="left"/>
    </xf>
    <xf numFmtId="0" fontId="3" fillId="6" borderId="9" xfId="0" applyFont="1" applyFill="1" applyBorder="1" applyAlignment="1">
      <alignment horizontal="left"/>
    </xf>
    <xf numFmtId="0" fontId="14" fillId="6" borderId="3"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17" fillId="0" borderId="4" xfId="0" applyFont="1" applyBorder="1" applyAlignment="1">
      <alignment wrapText="1"/>
    </xf>
    <xf numFmtId="0" fontId="3" fillId="0" borderId="4" xfId="0" applyFont="1" applyBorder="1" applyAlignment="1">
      <alignment wrapText="1"/>
    </xf>
    <xf numFmtId="0" fontId="7" fillId="2" borderId="10"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xf>
    <xf numFmtId="164" fontId="3" fillId="5" borderId="23" xfId="1" applyNumberFormat="1" applyFont="1" applyFill="1" applyBorder="1" applyAlignment="1" applyProtection="1">
      <alignment horizontal="left"/>
      <protection hidden="1"/>
    </xf>
    <xf numFmtId="164" fontId="3" fillId="5" borderId="7" xfId="1" applyNumberFormat="1" applyFont="1" applyFill="1" applyBorder="1" applyAlignment="1" applyProtection="1">
      <alignment horizontal="left"/>
      <protection hidden="1"/>
    </xf>
    <xf numFmtId="0" fontId="3" fillId="14" borderId="0" xfId="0" applyFont="1" applyFill="1" applyAlignment="1">
      <alignment horizontal="left"/>
    </xf>
    <xf numFmtId="0" fontId="3" fillId="6" borderId="0" xfId="0" applyFont="1" applyFill="1" applyAlignment="1">
      <alignment horizontal="left"/>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164" fontId="3" fillId="5" borderId="24" xfId="1" applyNumberFormat="1" applyFont="1" applyFill="1" applyBorder="1" applyAlignment="1" applyProtection="1">
      <alignment horizontal="left"/>
      <protection hidden="1"/>
    </xf>
    <xf numFmtId="164" fontId="3" fillId="5" borderId="25" xfId="1" applyNumberFormat="1" applyFont="1" applyFill="1" applyBorder="1" applyAlignment="1" applyProtection="1">
      <alignment horizontal="left"/>
      <protection hidden="1"/>
    </xf>
    <xf numFmtId="0" fontId="9" fillId="2" borderId="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6" xfId="0" applyFont="1" applyFill="1" applyBorder="1" applyAlignment="1">
      <alignment horizontal="center" vertical="center"/>
    </xf>
    <xf numFmtId="9" fontId="10" fillId="5" borderId="3" xfId="0" applyNumberFormat="1" applyFont="1" applyFill="1" applyBorder="1" applyAlignment="1">
      <alignment horizontal="center" vertical="center"/>
    </xf>
    <xf numFmtId="0" fontId="10" fillId="5" borderId="0" xfId="0" applyFont="1" applyFill="1" applyAlignment="1">
      <alignment horizontal="center"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9" xfId="0" applyFont="1" applyFill="1" applyBorder="1" applyAlignment="1">
      <alignment horizontal="center" vertical="center"/>
    </xf>
    <xf numFmtId="0" fontId="3" fillId="14" borderId="38" xfId="0" applyFont="1" applyFill="1" applyBorder="1" applyAlignment="1">
      <alignment horizontal="left"/>
    </xf>
    <xf numFmtId="0" fontId="3" fillId="14" borderId="3" xfId="0" applyFont="1" applyFill="1" applyBorder="1" applyAlignment="1">
      <alignment horizontal="left"/>
    </xf>
    <xf numFmtId="0" fontId="3" fillId="14" borderId="39" xfId="0" applyFont="1" applyFill="1" applyBorder="1" applyAlignment="1">
      <alignment horizontal="left"/>
    </xf>
    <xf numFmtId="0" fontId="3" fillId="14" borderId="40" xfId="0" applyFont="1" applyFill="1" applyBorder="1" applyAlignment="1">
      <alignment horizontal="left"/>
    </xf>
    <xf numFmtId="0" fontId="3" fillId="6" borderId="4" xfId="0" applyFont="1" applyFill="1" applyBorder="1" applyAlignment="1">
      <alignment horizontal="left"/>
    </xf>
    <xf numFmtId="0" fontId="3" fillId="14" borderId="4" xfId="0" applyFont="1" applyFill="1" applyBorder="1" applyAlignment="1">
      <alignment horizontal="left"/>
    </xf>
    <xf numFmtId="0" fontId="15" fillId="0" borderId="0" xfId="0" applyFont="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0" fillId="5" borderId="31" xfId="0" applyFill="1" applyBorder="1" applyAlignment="1">
      <alignment horizontal="left" vertical="top"/>
    </xf>
    <xf numFmtId="0" fontId="0" fillId="5" borderId="32" xfId="0" applyFill="1" applyBorder="1" applyAlignment="1">
      <alignment horizontal="left" vertical="top"/>
    </xf>
    <xf numFmtId="0" fontId="0" fillId="5" borderId="7" xfId="0" applyFill="1" applyBorder="1" applyAlignment="1">
      <alignment horizontal="left" vertical="top"/>
    </xf>
    <xf numFmtId="0" fontId="2" fillId="2" borderId="27" xfId="0" applyFont="1" applyFill="1" applyBorder="1" applyAlignment="1">
      <alignment horizontal="center" vertical="top"/>
    </xf>
    <xf numFmtId="0" fontId="2" fillId="2" borderId="28" xfId="0" applyFont="1" applyFill="1" applyBorder="1" applyAlignment="1">
      <alignment horizontal="center" vertical="top"/>
    </xf>
    <xf numFmtId="0" fontId="2" fillId="2" borderId="29" xfId="0" applyFont="1" applyFill="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2" fillId="2" borderId="29" xfId="0" applyFont="1" applyFill="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210173465264809"/>
          <c:y val="0.13514270112121571"/>
          <c:w val="0.31041100550101075"/>
          <c:h val="0.71440859858738281"/>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Assessment!$B$5:$B$8</c:f>
              <c:strCache>
                <c:ptCount val="4"/>
                <c:pt idx="0">
                  <c:v>Institutional Capacity</c:v>
                </c:pt>
                <c:pt idx="1">
                  <c:v>Organizational Arrangements</c:v>
                </c:pt>
                <c:pt idx="2">
                  <c:v>Managerial Capacity</c:v>
                </c:pt>
                <c:pt idx="3">
                  <c:v>Waste Infrastructure</c:v>
                </c:pt>
              </c:strCache>
            </c:strRef>
          </c:cat>
          <c:val>
            <c:numRef>
              <c:f>Assessment!$C$5:$C$8</c:f>
              <c:numCache>
                <c:formatCode>0%</c:formatCode>
                <c:ptCount val="4"/>
                <c:pt idx="0">
                  <c:v>0</c:v>
                </c:pt>
                <c:pt idx="1">
                  <c:v>0</c:v>
                </c:pt>
                <c:pt idx="2">
                  <c:v>0</c:v>
                </c:pt>
                <c:pt idx="3">
                  <c:v>0</c:v>
                </c:pt>
              </c:numCache>
            </c:numRef>
          </c:val>
          <c:extLst>
            <c:ext xmlns:c16="http://schemas.microsoft.com/office/drawing/2014/chart" uri="{C3380CC4-5D6E-409C-BE32-E72D297353CC}">
              <c16:uniqueId val="{00000000-8B4D-4A3D-AF8E-30D8E59E42F8}"/>
            </c:ext>
          </c:extLst>
        </c:ser>
        <c:dLbls>
          <c:showLegendKey val="0"/>
          <c:showVal val="0"/>
          <c:showCatName val="0"/>
          <c:showSerName val="0"/>
          <c:showPercent val="0"/>
          <c:showBubbleSize val="0"/>
        </c:dLbls>
        <c:axId val="793303032"/>
        <c:axId val="793302376"/>
      </c:radarChart>
      <c:catAx>
        <c:axId val="7933030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93302376"/>
        <c:crosses val="autoZero"/>
        <c:auto val="1"/>
        <c:lblAlgn val="ctr"/>
        <c:lblOffset val="100"/>
        <c:noMultiLvlLbl val="0"/>
      </c:catAx>
      <c:valAx>
        <c:axId val="793302376"/>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93303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9525</xdr:rowOff>
    </xdr:from>
    <xdr:to>
      <xdr:col>1</xdr:col>
      <xdr:colOff>1573566</xdr:colOff>
      <xdr:row>0</xdr:row>
      <xdr:rowOff>800100</xdr:rowOff>
    </xdr:to>
    <xdr:pic>
      <xdr:nvPicPr>
        <xdr:cNvPr id="4" name="Picture 3">
          <a:extLst>
            <a:ext uri="{FF2B5EF4-FFF2-40B4-BE49-F238E27FC236}">
              <a16:creationId xmlns:a16="http://schemas.microsoft.com/office/drawing/2014/main" id="{CAD11DC2-06ED-4D26-BC5D-C20161DFC812}"/>
            </a:ext>
          </a:extLst>
        </xdr:cNvPr>
        <xdr:cNvPicPr>
          <a:picLocks noChangeAspect="1"/>
        </xdr:cNvPicPr>
      </xdr:nvPicPr>
      <xdr:blipFill>
        <a:blip xmlns:r="http://schemas.openxmlformats.org/officeDocument/2006/relationships" r:embed="rId1"/>
        <a:stretch>
          <a:fillRect/>
        </a:stretch>
      </xdr:blipFill>
      <xdr:spPr>
        <a:xfrm>
          <a:off x="104775" y="9525"/>
          <a:ext cx="1659291"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352421</xdr:colOff>
      <xdr:row>1</xdr:row>
      <xdr:rowOff>3857</xdr:rowOff>
    </xdr:from>
    <xdr:to>
      <xdr:col>6</xdr:col>
      <xdr:colOff>514351</xdr:colOff>
      <xdr:row>14</xdr:row>
      <xdr:rowOff>190500</xdr:rowOff>
    </xdr:to>
    <xdr:graphicFrame macro="">
      <xdr:nvGraphicFramePr>
        <xdr:cNvPr id="2" name="Chart 1">
          <a:extLst>
            <a:ext uri="{FF2B5EF4-FFF2-40B4-BE49-F238E27FC236}">
              <a16:creationId xmlns:a16="http://schemas.microsoft.com/office/drawing/2014/main" id="{E432AD29-20E1-4B45-A7AD-CCAA04328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Eileen Burke" id="{6678ECD4-A5E9-402F-A10D-54EF7B174CD1}" userId="S::Eileen.Burke@theglobalfund.org::647d7ec0-ff56-40b8-bfe0-14922b60585b" providerId="AD"/>
  <person displayName="Susanne Reichelt" id="{6259E05A-8A9C-4BDD-B44D-6D57909D1538}" userId="S::Susanne.Reichelt@theglobalfund.org::90797148-b6d5-45d6-bf90-755059b17f9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3" dT="2022-03-28T09:10:38.72" personId="{6259E05A-8A9C-4BDD-B44D-6D57909D1538}" id="{6328B79B-FC10-4AEF-BB48-C77F73F1F8DB}">
    <text>This is not clear. Who is meant by 'key staff'? Please define it to avoid any misunderstandings. I imagine staff responsible for health care waste management? Also, what do you mean by 'easy to report to'? How would an LFA assess that? The purpose of this question is not clear to me.</text>
  </threadedComment>
  <threadedComment ref="C73" dT="2022-04-12T13:27:17.31" personId="{6678ECD4-A5E9-402F-A10D-54EF7B174CD1}" id="{28FC3C05-B53E-4DDB-B540-19796DB09478}" parentId="{6328B79B-FC10-4AEF-BB48-C77F73F1F8DB}">
    <text>made change to tool.</text>
  </threadedComment>
  <threadedComment ref="C73" dT="2022-04-13T08:46:31.41" personId="{6259E05A-8A9C-4BDD-B44D-6D57909D1538}" id="{97D331A9-4AE7-4C1F-94B7-C2270C406500}" parentId="{6328B79B-FC10-4AEF-BB48-C77F73F1F8DB}">
    <text>I do not understand this sentence, esp the last part 'locate, contact and report to'. Could you plaese rephrase?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122C-4B78-4131-A482-70E24B758155}">
  <sheetPr codeName="Sheet1"/>
  <dimension ref="A1:E35"/>
  <sheetViews>
    <sheetView showGridLines="0" tabSelected="1" zoomScaleNormal="100" workbookViewId="0">
      <selection activeCell="B19" sqref="B19"/>
    </sheetView>
  </sheetViews>
  <sheetFormatPr defaultColWidth="0" defaultRowHeight="13.7" customHeight="1" zeroHeight="1" x14ac:dyDescent="0.2"/>
  <cols>
    <col min="1" max="1" width="2.85546875" style="1" customWidth="1"/>
    <col min="2" max="2" width="55.85546875" style="1" customWidth="1"/>
    <col min="3" max="3" width="88.140625" style="1" customWidth="1"/>
    <col min="4" max="4" width="2.85546875" style="1" customWidth="1"/>
    <col min="5" max="5" width="0" style="1" hidden="1" customWidth="1"/>
    <col min="6" max="16384" width="9.140625" style="1" hidden="1"/>
  </cols>
  <sheetData>
    <row r="1" spans="2:3" ht="72" customHeight="1" x14ac:dyDescent="0.2"/>
    <row r="2" spans="2:3" ht="13.7" customHeight="1" x14ac:dyDescent="0.2">
      <c r="B2" s="12" t="s">
        <v>679</v>
      </c>
    </row>
    <row r="3" spans="2:3" ht="15" thickBot="1" x14ac:dyDescent="0.25"/>
    <row r="4" spans="2:3" ht="15.75" x14ac:dyDescent="0.2">
      <c r="B4" s="2" t="s">
        <v>0</v>
      </c>
      <c r="C4" s="3"/>
    </row>
    <row r="5" spans="2:3" ht="14.25" x14ac:dyDescent="0.2">
      <c r="B5" s="4" t="s">
        <v>678</v>
      </c>
      <c r="C5" s="5"/>
    </row>
    <row r="6" spans="2:3" ht="14.25" x14ac:dyDescent="0.2">
      <c r="B6" s="4"/>
      <c r="C6" s="5"/>
    </row>
    <row r="7" spans="2:3" ht="14.25" x14ac:dyDescent="0.2">
      <c r="B7" s="178"/>
      <c r="C7" s="179"/>
    </row>
    <row r="8" spans="2:3" ht="14.25" x14ac:dyDescent="0.2">
      <c r="B8" s="180"/>
      <c r="C8" s="181"/>
    </row>
    <row r="9" spans="2:3" ht="15.75" x14ac:dyDescent="0.2">
      <c r="B9" s="6" t="s">
        <v>1</v>
      </c>
      <c r="C9" s="7"/>
    </row>
    <row r="10" spans="2:3" ht="14.25" x14ac:dyDescent="0.2">
      <c r="B10" s="8" t="s">
        <v>2</v>
      </c>
      <c r="C10" s="128"/>
    </row>
    <row r="11" spans="2:3" ht="14.25" x14ac:dyDescent="0.2">
      <c r="B11" s="8" t="s">
        <v>3</v>
      </c>
      <c r="C11" s="129"/>
    </row>
    <row r="12" spans="2:3" ht="14.25" x14ac:dyDescent="0.2">
      <c r="B12" s="8" t="s">
        <v>4</v>
      </c>
      <c r="C12" s="129"/>
    </row>
    <row r="13" spans="2:3" ht="14.25" x14ac:dyDescent="0.2">
      <c r="B13" s="9" t="s">
        <v>5</v>
      </c>
      <c r="C13" s="130"/>
    </row>
    <row r="14" spans="2:3" ht="14.25" x14ac:dyDescent="0.2">
      <c r="B14" s="132" t="s">
        <v>6</v>
      </c>
      <c r="C14" s="130"/>
    </row>
    <row r="15" spans="2:3" ht="14.25" x14ac:dyDescent="0.2">
      <c r="B15" s="132" t="s">
        <v>6</v>
      </c>
      <c r="C15" s="130"/>
    </row>
    <row r="16" spans="2:3" ht="15" thickBot="1" x14ac:dyDescent="0.25">
      <c r="B16" s="10"/>
      <c r="C16" s="131"/>
    </row>
    <row r="17" ht="18.75" customHeight="1" x14ac:dyDescent="0.2"/>
    <row r="18" ht="13.7" customHeight="1" x14ac:dyDescent="0.2"/>
    <row r="19" ht="13.7" customHeight="1" x14ac:dyDescent="0.2"/>
    <row r="20" ht="13.7" customHeight="1" x14ac:dyDescent="0.2"/>
    <row r="21" ht="13.7" customHeight="1" x14ac:dyDescent="0.2"/>
    <row r="22" ht="13.7" customHeight="1" x14ac:dyDescent="0.2"/>
    <row r="23" ht="13.7" customHeight="1" x14ac:dyDescent="0.2"/>
    <row r="24" ht="13.7" customHeight="1" x14ac:dyDescent="0.2"/>
    <row r="25" ht="13.7" customHeight="1" x14ac:dyDescent="0.2"/>
    <row r="26" ht="13.7" customHeight="1" x14ac:dyDescent="0.2"/>
    <row r="27" ht="13.7" customHeight="1" x14ac:dyDescent="0.2"/>
    <row r="28" ht="13.7" customHeight="1" x14ac:dyDescent="0.2"/>
    <row r="29" ht="13.7" customHeight="1" x14ac:dyDescent="0.2"/>
    <row r="30" ht="13.7" customHeight="1" x14ac:dyDescent="0.2"/>
    <row r="31" ht="13.7" customHeight="1" x14ac:dyDescent="0.2"/>
    <row r="32" ht="13.7" customHeight="1" x14ac:dyDescent="0.2"/>
    <row r="33" ht="13.7" customHeight="1" x14ac:dyDescent="0.2"/>
    <row r="34" ht="13.7" customHeight="1" x14ac:dyDescent="0.2"/>
    <row r="35" ht="14.25" x14ac:dyDescent="0.2"/>
  </sheetData>
  <protectedRanges>
    <protectedRange sqref="C10:C15" name="Range1"/>
  </protectedRanges>
  <mergeCells count="1">
    <mergeCell ref="B7:C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2CEC5-A97D-4B1A-AFD2-5C85DB7B7470}">
  <sheetPr codeName="Sheet2"/>
  <dimension ref="A1:I143"/>
  <sheetViews>
    <sheetView showGridLines="0" zoomScaleNormal="100" workbookViewId="0">
      <selection activeCell="D9" sqref="D9"/>
    </sheetView>
  </sheetViews>
  <sheetFormatPr defaultColWidth="0" defaultRowHeight="15" zeroHeight="1" x14ac:dyDescent="0.25"/>
  <cols>
    <col min="1" max="1" width="2.85546875" customWidth="1"/>
    <col min="2" max="2" width="4.85546875" customWidth="1"/>
    <col min="3" max="3" width="115" customWidth="1"/>
    <col min="4" max="4" width="9" customWidth="1"/>
    <col min="5" max="5" width="7.5703125" customWidth="1"/>
    <col min="6" max="6" width="6.5703125" customWidth="1"/>
    <col min="7" max="7" width="53.42578125" customWidth="1"/>
    <col min="8" max="8" width="2.85546875" customWidth="1"/>
    <col min="9" max="9" width="0" hidden="1" customWidth="1"/>
    <col min="10" max="15" width="9.140625" hidden="1" customWidth="1"/>
    <col min="16" max="16384" width="9.140625" hidden="1"/>
  </cols>
  <sheetData>
    <row r="1" spans="2:7" ht="15.75" thickBot="1" x14ac:dyDescent="0.3"/>
    <row r="2" spans="2:7" x14ac:dyDescent="0.25">
      <c r="B2" s="182" t="s">
        <v>7</v>
      </c>
      <c r="C2" s="183"/>
      <c r="D2" s="183"/>
      <c r="E2" s="183"/>
      <c r="F2" s="183"/>
      <c r="G2" s="184"/>
    </row>
    <row r="3" spans="2:7" x14ac:dyDescent="0.25">
      <c r="B3" s="13" t="s">
        <v>8</v>
      </c>
      <c r="C3" s="14" t="s">
        <v>9</v>
      </c>
      <c r="D3" s="15" t="s">
        <v>10</v>
      </c>
      <c r="E3" s="14" t="s">
        <v>11</v>
      </c>
      <c r="F3" s="15" t="s">
        <v>12</v>
      </c>
      <c r="G3" s="16" t="s">
        <v>13</v>
      </c>
    </row>
    <row r="4" spans="2:7" x14ac:dyDescent="0.25">
      <c r="B4" s="17"/>
      <c r="C4" s="18" t="s">
        <v>14</v>
      </c>
      <c r="D4" s="19"/>
      <c r="E4" s="20">
        <f>SUM(E5:E14)</f>
        <v>10</v>
      </c>
      <c r="F4" s="20">
        <f>SUM(F5:F14)</f>
        <v>0</v>
      </c>
      <c r="G4" s="21"/>
    </row>
    <row r="5" spans="2:7" x14ac:dyDescent="0.25">
      <c r="B5" s="22"/>
      <c r="C5" s="23" t="s">
        <v>15</v>
      </c>
      <c r="D5" s="24"/>
      <c r="E5" s="24">
        <v>1</v>
      </c>
      <c r="F5" s="24">
        <f>D5*E5</f>
        <v>0</v>
      </c>
      <c r="G5" s="25"/>
    </row>
    <row r="6" spans="2:7" x14ac:dyDescent="0.25">
      <c r="B6" s="22"/>
      <c r="C6" s="23" t="s">
        <v>16</v>
      </c>
      <c r="D6" s="24"/>
      <c r="E6" s="24">
        <v>1</v>
      </c>
      <c r="F6" s="24">
        <f t="shared" ref="F6:F14" si="0">D6*E6</f>
        <v>0</v>
      </c>
      <c r="G6" s="25"/>
    </row>
    <row r="7" spans="2:7" x14ac:dyDescent="0.25">
      <c r="B7" s="22"/>
      <c r="C7" s="23" t="s">
        <v>17</v>
      </c>
      <c r="D7" s="24"/>
      <c r="E7" s="24">
        <v>1</v>
      </c>
      <c r="F7" s="24">
        <f t="shared" si="0"/>
        <v>0</v>
      </c>
      <c r="G7" s="25"/>
    </row>
    <row r="8" spans="2:7" x14ac:dyDescent="0.25">
      <c r="B8" s="22"/>
      <c r="C8" s="23" t="s">
        <v>18</v>
      </c>
      <c r="D8" s="24"/>
      <c r="E8" s="24">
        <v>1</v>
      </c>
      <c r="F8" s="24">
        <f t="shared" si="0"/>
        <v>0</v>
      </c>
      <c r="G8" s="25"/>
    </row>
    <row r="9" spans="2:7" x14ac:dyDescent="0.25">
      <c r="B9" s="22"/>
      <c r="C9" s="23" t="s">
        <v>19</v>
      </c>
      <c r="D9" s="24"/>
      <c r="E9" s="24">
        <v>1</v>
      </c>
      <c r="F9" s="24">
        <f t="shared" si="0"/>
        <v>0</v>
      </c>
      <c r="G9" s="25"/>
    </row>
    <row r="10" spans="2:7" x14ac:dyDescent="0.25">
      <c r="B10" s="22"/>
      <c r="C10" s="23" t="s">
        <v>20</v>
      </c>
      <c r="D10" s="24"/>
      <c r="E10" s="24">
        <v>1</v>
      </c>
      <c r="F10" s="24">
        <f t="shared" si="0"/>
        <v>0</v>
      </c>
      <c r="G10" s="25"/>
    </row>
    <row r="11" spans="2:7" x14ac:dyDescent="0.25">
      <c r="B11" s="22"/>
      <c r="C11" s="23" t="s">
        <v>21</v>
      </c>
      <c r="D11" s="24"/>
      <c r="E11" s="24">
        <v>1</v>
      </c>
      <c r="F11" s="24">
        <f t="shared" si="0"/>
        <v>0</v>
      </c>
      <c r="G11" s="25"/>
    </row>
    <row r="12" spans="2:7" x14ac:dyDescent="0.25">
      <c r="B12" s="22"/>
      <c r="C12" s="23" t="s">
        <v>20</v>
      </c>
      <c r="D12" s="24"/>
      <c r="E12" s="24">
        <v>1</v>
      </c>
      <c r="F12" s="24">
        <f t="shared" si="0"/>
        <v>0</v>
      </c>
      <c r="G12" s="25"/>
    </row>
    <row r="13" spans="2:7" x14ac:dyDescent="0.25">
      <c r="B13" s="22"/>
      <c r="C13" s="23" t="s">
        <v>22</v>
      </c>
      <c r="D13" s="24"/>
      <c r="E13" s="24">
        <v>1</v>
      </c>
      <c r="F13" s="24">
        <f t="shared" si="0"/>
        <v>0</v>
      </c>
      <c r="G13" s="25"/>
    </row>
    <row r="14" spans="2:7" x14ac:dyDescent="0.25">
      <c r="B14" s="22"/>
      <c r="C14" s="23" t="s">
        <v>20</v>
      </c>
      <c r="D14" s="24"/>
      <c r="E14" s="24">
        <v>1</v>
      </c>
      <c r="F14" s="24">
        <f t="shared" si="0"/>
        <v>0</v>
      </c>
      <c r="G14" s="25"/>
    </row>
    <row r="15" spans="2:7" x14ac:dyDescent="0.25">
      <c r="B15" s="26"/>
      <c r="C15" s="18" t="s">
        <v>23</v>
      </c>
      <c r="D15" s="19"/>
      <c r="E15" s="20">
        <f>SUM(E16:E29)</f>
        <v>14</v>
      </c>
      <c r="F15" s="20">
        <f>SUM(F16:F29)</f>
        <v>0</v>
      </c>
      <c r="G15" s="21"/>
    </row>
    <row r="16" spans="2:7" x14ac:dyDescent="0.25">
      <c r="B16" s="22"/>
      <c r="C16" s="23" t="s">
        <v>24</v>
      </c>
      <c r="D16" s="24"/>
      <c r="E16" s="24">
        <v>1</v>
      </c>
      <c r="F16" s="24">
        <f t="shared" ref="F16:F29" si="1">D16*E16</f>
        <v>0</v>
      </c>
      <c r="G16" s="25"/>
    </row>
    <row r="17" spans="2:7" x14ac:dyDescent="0.25">
      <c r="B17" s="22"/>
      <c r="C17" s="23" t="s">
        <v>16</v>
      </c>
      <c r="D17" s="24"/>
      <c r="E17" s="24">
        <v>1</v>
      </c>
      <c r="F17" s="24">
        <f t="shared" si="1"/>
        <v>0</v>
      </c>
      <c r="G17" s="25"/>
    </row>
    <row r="18" spans="2:7" x14ac:dyDescent="0.25">
      <c r="B18" s="22"/>
      <c r="C18" s="23" t="s">
        <v>25</v>
      </c>
      <c r="D18" s="24"/>
      <c r="E18" s="24">
        <v>1</v>
      </c>
      <c r="F18" s="24">
        <f t="shared" si="1"/>
        <v>0</v>
      </c>
      <c r="G18" s="25"/>
    </row>
    <row r="19" spans="2:7" x14ac:dyDescent="0.25">
      <c r="B19" s="22"/>
      <c r="C19" s="23" t="s">
        <v>16</v>
      </c>
      <c r="D19" s="24"/>
      <c r="E19" s="24">
        <v>1</v>
      </c>
      <c r="F19" s="24">
        <f t="shared" si="1"/>
        <v>0</v>
      </c>
      <c r="G19" s="25"/>
    </row>
    <row r="20" spans="2:7" x14ac:dyDescent="0.25">
      <c r="B20" s="22"/>
      <c r="C20" s="23" t="s">
        <v>26</v>
      </c>
      <c r="D20" s="24"/>
      <c r="E20" s="24">
        <v>1</v>
      </c>
      <c r="F20" s="24">
        <f t="shared" si="1"/>
        <v>0</v>
      </c>
      <c r="G20" s="25"/>
    </row>
    <row r="21" spans="2:7" x14ac:dyDescent="0.25">
      <c r="B21" s="22"/>
      <c r="C21" s="23" t="s">
        <v>16</v>
      </c>
      <c r="D21" s="24"/>
      <c r="E21" s="24">
        <v>1</v>
      </c>
      <c r="F21" s="24">
        <f t="shared" si="1"/>
        <v>0</v>
      </c>
      <c r="G21" s="25"/>
    </row>
    <row r="22" spans="2:7" x14ac:dyDescent="0.25">
      <c r="B22" s="22"/>
      <c r="C22" s="23" t="s">
        <v>27</v>
      </c>
      <c r="D22" s="24"/>
      <c r="E22" s="24">
        <v>1</v>
      </c>
      <c r="F22" s="24">
        <f t="shared" si="1"/>
        <v>0</v>
      </c>
      <c r="G22" s="25"/>
    </row>
    <row r="23" spans="2:7" x14ac:dyDescent="0.25">
      <c r="B23" s="22"/>
      <c r="C23" s="23" t="s">
        <v>16</v>
      </c>
      <c r="D23" s="24"/>
      <c r="E23" s="24">
        <v>1</v>
      </c>
      <c r="F23" s="24">
        <f t="shared" si="1"/>
        <v>0</v>
      </c>
      <c r="G23" s="25"/>
    </row>
    <row r="24" spans="2:7" x14ac:dyDescent="0.25">
      <c r="B24" s="22"/>
      <c r="C24" s="23" t="s">
        <v>28</v>
      </c>
      <c r="D24" s="24"/>
      <c r="E24" s="24">
        <v>1</v>
      </c>
      <c r="F24" s="24">
        <f t="shared" si="1"/>
        <v>0</v>
      </c>
      <c r="G24" s="25"/>
    </row>
    <row r="25" spans="2:7" x14ac:dyDescent="0.25">
      <c r="B25" s="22"/>
      <c r="C25" s="23" t="s">
        <v>16</v>
      </c>
      <c r="D25" s="24"/>
      <c r="E25" s="24">
        <v>1</v>
      </c>
      <c r="F25" s="24">
        <f t="shared" si="1"/>
        <v>0</v>
      </c>
      <c r="G25" s="25"/>
    </row>
    <row r="26" spans="2:7" x14ac:dyDescent="0.25">
      <c r="B26" s="22"/>
      <c r="C26" s="23" t="s">
        <v>29</v>
      </c>
      <c r="D26" s="24"/>
      <c r="E26" s="24">
        <v>1</v>
      </c>
      <c r="F26" s="24">
        <f t="shared" si="1"/>
        <v>0</v>
      </c>
      <c r="G26" s="25"/>
    </row>
    <row r="27" spans="2:7" x14ac:dyDescent="0.25">
      <c r="B27" s="22"/>
      <c r="C27" s="23" t="s">
        <v>16</v>
      </c>
      <c r="D27" s="24"/>
      <c r="E27" s="24">
        <v>1</v>
      </c>
      <c r="F27" s="24">
        <f t="shared" si="1"/>
        <v>0</v>
      </c>
      <c r="G27" s="25"/>
    </row>
    <row r="28" spans="2:7" x14ac:dyDescent="0.25">
      <c r="B28" s="22"/>
      <c r="C28" s="23" t="s">
        <v>30</v>
      </c>
      <c r="D28" s="24"/>
      <c r="E28" s="24">
        <v>1</v>
      </c>
      <c r="F28" s="24">
        <f t="shared" si="1"/>
        <v>0</v>
      </c>
      <c r="G28" s="25"/>
    </row>
    <row r="29" spans="2:7" x14ac:dyDescent="0.25">
      <c r="B29" s="22"/>
      <c r="C29" s="23" t="s">
        <v>16</v>
      </c>
      <c r="D29" s="24"/>
      <c r="E29" s="24">
        <v>1</v>
      </c>
      <c r="F29" s="24">
        <f t="shared" si="1"/>
        <v>0</v>
      </c>
      <c r="G29" s="25"/>
    </row>
    <row r="30" spans="2:7" x14ac:dyDescent="0.25">
      <c r="B30" s="26"/>
      <c r="C30" s="18" t="s">
        <v>31</v>
      </c>
      <c r="D30" s="19"/>
      <c r="E30" s="20">
        <f>SUM(E31:E48)</f>
        <v>18</v>
      </c>
      <c r="F30" s="20">
        <f>SUM(F31:F48)</f>
        <v>0</v>
      </c>
      <c r="G30" s="21"/>
    </row>
    <row r="31" spans="2:7" x14ac:dyDescent="0.25">
      <c r="B31" s="22"/>
      <c r="C31" s="23" t="s">
        <v>32</v>
      </c>
      <c r="D31" s="24"/>
      <c r="E31" s="24">
        <v>1</v>
      </c>
      <c r="F31" s="24">
        <f t="shared" ref="F31:F48" si="2">D31*E31</f>
        <v>0</v>
      </c>
      <c r="G31" s="25"/>
    </row>
    <row r="32" spans="2:7" x14ac:dyDescent="0.25">
      <c r="B32" s="22"/>
      <c r="C32" s="23" t="s">
        <v>33</v>
      </c>
      <c r="D32" s="24"/>
      <c r="E32" s="24">
        <v>1</v>
      </c>
      <c r="F32" s="24">
        <f t="shared" si="2"/>
        <v>0</v>
      </c>
      <c r="G32" s="25"/>
    </row>
    <row r="33" spans="2:7" x14ac:dyDescent="0.25">
      <c r="B33" s="22"/>
      <c r="C33" s="23" t="s">
        <v>34</v>
      </c>
      <c r="D33" s="24"/>
      <c r="E33" s="24">
        <v>1</v>
      </c>
      <c r="F33" s="24">
        <f t="shared" si="2"/>
        <v>0</v>
      </c>
      <c r="G33" s="25"/>
    </row>
    <row r="34" spans="2:7" x14ac:dyDescent="0.25">
      <c r="B34" s="22"/>
      <c r="C34" s="23" t="s">
        <v>33</v>
      </c>
      <c r="D34" s="24"/>
      <c r="E34" s="24">
        <v>1</v>
      </c>
      <c r="F34" s="24">
        <f t="shared" si="2"/>
        <v>0</v>
      </c>
      <c r="G34" s="25"/>
    </row>
    <row r="35" spans="2:7" x14ac:dyDescent="0.25">
      <c r="B35" s="22"/>
      <c r="C35" s="23" t="s">
        <v>35</v>
      </c>
      <c r="D35" s="24"/>
      <c r="E35" s="24">
        <v>1</v>
      </c>
      <c r="F35" s="24">
        <f t="shared" si="2"/>
        <v>0</v>
      </c>
      <c r="G35" s="25"/>
    </row>
    <row r="36" spans="2:7" x14ac:dyDescent="0.25">
      <c r="B36" s="22"/>
      <c r="C36" s="23" t="s">
        <v>33</v>
      </c>
      <c r="D36" s="24"/>
      <c r="E36" s="24">
        <v>1</v>
      </c>
      <c r="F36" s="24">
        <f t="shared" si="2"/>
        <v>0</v>
      </c>
      <c r="G36" s="25"/>
    </row>
    <row r="37" spans="2:7" x14ac:dyDescent="0.25">
      <c r="B37" s="22"/>
      <c r="C37" s="23" t="s">
        <v>36</v>
      </c>
      <c r="D37" s="24"/>
      <c r="E37" s="24">
        <v>1</v>
      </c>
      <c r="F37" s="24">
        <f t="shared" si="2"/>
        <v>0</v>
      </c>
      <c r="G37" s="25"/>
    </row>
    <row r="38" spans="2:7" x14ac:dyDescent="0.25">
      <c r="B38" s="22"/>
      <c r="C38" s="23" t="s">
        <v>33</v>
      </c>
      <c r="D38" s="24"/>
      <c r="E38" s="24">
        <v>1</v>
      </c>
      <c r="F38" s="24">
        <f t="shared" si="2"/>
        <v>0</v>
      </c>
      <c r="G38" s="25"/>
    </row>
    <row r="39" spans="2:7" x14ac:dyDescent="0.25">
      <c r="B39" s="22"/>
      <c r="C39" s="23" t="s">
        <v>37</v>
      </c>
      <c r="D39" s="24"/>
      <c r="E39" s="24">
        <v>1</v>
      </c>
      <c r="F39" s="24">
        <f t="shared" si="2"/>
        <v>0</v>
      </c>
      <c r="G39" s="25"/>
    </row>
    <row r="40" spans="2:7" x14ac:dyDescent="0.25">
      <c r="B40" s="22"/>
      <c r="C40" s="23" t="s">
        <v>33</v>
      </c>
      <c r="D40" s="24"/>
      <c r="E40" s="24">
        <v>1</v>
      </c>
      <c r="F40" s="24">
        <f t="shared" si="2"/>
        <v>0</v>
      </c>
      <c r="G40" s="25"/>
    </row>
    <row r="41" spans="2:7" x14ac:dyDescent="0.25">
      <c r="B41" s="22"/>
      <c r="C41" s="23" t="s">
        <v>38</v>
      </c>
      <c r="D41" s="24"/>
      <c r="E41" s="24">
        <v>1</v>
      </c>
      <c r="F41" s="24">
        <f t="shared" si="2"/>
        <v>0</v>
      </c>
      <c r="G41" s="25"/>
    </row>
    <row r="42" spans="2:7" x14ac:dyDescent="0.25">
      <c r="B42" s="22"/>
      <c r="C42" s="23" t="s">
        <v>39</v>
      </c>
      <c r="D42" s="24"/>
      <c r="E42" s="24">
        <v>1</v>
      </c>
      <c r="F42" s="24">
        <f t="shared" si="2"/>
        <v>0</v>
      </c>
      <c r="G42" s="25"/>
    </row>
    <row r="43" spans="2:7" x14ac:dyDescent="0.25">
      <c r="B43" s="22"/>
      <c r="C43" s="23" t="s">
        <v>40</v>
      </c>
      <c r="D43" s="24"/>
      <c r="E43" s="24">
        <v>1</v>
      </c>
      <c r="F43" s="24">
        <f t="shared" si="2"/>
        <v>0</v>
      </c>
      <c r="G43" s="25"/>
    </row>
    <row r="44" spans="2:7" x14ac:dyDescent="0.25">
      <c r="B44" s="22"/>
      <c r="C44" s="23" t="s">
        <v>41</v>
      </c>
      <c r="D44" s="24"/>
      <c r="E44" s="24">
        <v>1</v>
      </c>
      <c r="F44" s="24">
        <f t="shared" si="2"/>
        <v>0</v>
      </c>
      <c r="G44" s="25"/>
    </row>
    <row r="45" spans="2:7" x14ac:dyDescent="0.25">
      <c r="B45" s="22"/>
      <c r="C45" s="23" t="s">
        <v>42</v>
      </c>
      <c r="D45" s="24"/>
      <c r="E45" s="24">
        <v>1</v>
      </c>
      <c r="F45" s="24">
        <f t="shared" si="2"/>
        <v>0</v>
      </c>
      <c r="G45" s="25"/>
    </row>
    <row r="46" spans="2:7" x14ac:dyDescent="0.25">
      <c r="B46" s="22"/>
      <c r="C46" s="23" t="s">
        <v>41</v>
      </c>
      <c r="D46" s="24"/>
      <c r="E46" s="24">
        <v>1</v>
      </c>
      <c r="F46" s="24">
        <f t="shared" si="2"/>
        <v>0</v>
      </c>
      <c r="G46" s="25"/>
    </row>
    <row r="47" spans="2:7" x14ac:dyDescent="0.25">
      <c r="B47" s="22"/>
      <c r="C47" s="23" t="s">
        <v>43</v>
      </c>
      <c r="D47" s="24"/>
      <c r="E47" s="24">
        <v>1</v>
      </c>
      <c r="F47" s="24">
        <f t="shared" si="2"/>
        <v>0</v>
      </c>
      <c r="G47" s="25"/>
    </row>
    <row r="48" spans="2:7" x14ac:dyDescent="0.25">
      <c r="B48" s="22"/>
      <c r="C48" s="23" t="s">
        <v>44</v>
      </c>
      <c r="D48" s="24"/>
      <c r="E48" s="24">
        <v>1</v>
      </c>
      <c r="F48" s="24">
        <f t="shared" si="2"/>
        <v>0</v>
      </c>
      <c r="G48" s="25"/>
    </row>
    <row r="49" spans="2:7" x14ac:dyDescent="0.25">
      <c r="B49" s="26"/>
      <c r="C49" s="18" t="s">
        <v>45</v>
      </c>
      <c r="D49" s="19"/>
      <c r="E49" s="20">
        <f>SUM(E50:E53)</f>
        <v>4</v>
      </c>
      <c r="F49" s="20">
        <f>SUM(F50:F53)</f>
        <v>0</v>
      </c>
      <c r="G49" s="21"/>
    </row>
    <row r="50" spans="2:7" x14ac:dyDescent="0.25">
      <c r="B50" s="22"/>
      <c r="C50" s="23" t="s">
        <v>46</v>
      </c>
      <c r="D50" s="24"/>
      <c r="E50" s="24">
        <v>1</v>
      </c>
      <c r="F50" s="24">
        <f>D50*E50</f>
        <v>0</v>
      </c>
      <c r="G50" s="25"/>
    </row>
    <row r="51" spans="2:7" x14ac:dyDescent="0.25">
      <c r="B51" s="22"/>
      <c r="C51" s="23" t="s">
        <v>47</v>
      </c>
      <c r="D51" s="24"/>
      <c r="E51" s="24">
        <v>1</v>
      </c>
      <c r="F51" s="24">
        <f>D51*E51</f>
        <v>0</v>
      </c>
      <c r="G51" s="25"/>
    </row>
    <row r="52" spans="2:7" x14ac:dyDescent="0.25">
      <c r="B52" s="22"/>
      <c r="C52" s="23" t="s">
        <v>48</v>
      </c>
      <c r="D52" s="24"/>
      <c r="E52" s="24">
        <v>1</v>
      </c>
      <c r="F52" s="24">
        <f>D52*E52</f>
        <v>0</v>
      </c>
      <c r="G52" s="25"/>
    </row>
    <row r="53" spans="2:7" x14ac:dyDescent="0.25">
      <c r="B53" s="22"/>
      <c r="C53" s="23" t="s">
        <v>49</v>
      </c>
      <c r="D53" s="24"/>
      <c r="E53" s="24">
        <v>1</v>
      </c>
      <c r="F53" s="24">
        <f>D53*E53</f>
        <v>0</v>
      </c>
      <c r="G53" s="25"/>
    </row>
    <row r="54" spans="2:7" ht="15.75" thickBot="1" x14ac:dyDescent="0.3">
      <c r="B54" s="27"/>
      <c r="C54" s="28" t="s">
        <v>50</v>
      </c>
      <c r="D54" s="29"/>
      <c r="E54" s="29">
        <f>E4+E15+E30+E49</f>
        <v>46</v>
      </c>
      <c r="F54" s="29">
        <f>F4+F15+F30+F49</f>
        <v>0</v>
      </c>
      <c r="G54" s="30"/>
    </row>
    <row r="55" spans="2:7" x14ac:dyDescent="0.25"/>
    <row r="56" spans="2:7" ht="15.75" thickBot="1" x14ac:dyDescent="0.3"/>
    <row r="57" spans="2:7" x14ac:dyDescent="0.25">
      <c r="B57" s="182" t="s">
        <v>51</v>
      </c>
      <c r="C57" s="183"/>
      <c r="D57" s="183"/>
      <c r="E57" s="183"/>
      <c r="F57" s="183"/>
      <c r="G57" s="184"/>
    </row>
    <row r="58" spans="2:7" x14ac:dyDescent="0.25">
      <c r="B58" s="13" t="s">
        <v>8</v>
      </c>
      <c r="C58" s="14" t="s">
        <v>9</v>
      </c>
      <c r="D58" s="15" t="s">
        <v>10</v>
      </c>
      <c r="E58" s="14" t="s">
        <v>11</v>
      </c>
      <c r="F58" s="15" t="s">
        <v>12</v>
      </c>
      <c r="G58" s="16" t="s">
        <v>13</v>
      </c>
    </row>
    <row r="59" spans="2:7" x14ac:dyDescent="0.25">
      <c r="B59" s="17"/>
      <c r="C59" s="18" t="s">
        <v>52</v>
      </c>
      <c r="D59" s="19"/>
      <c r="E59" s="20">
        <f>SUM(E60:E64)</f>
        <v>5</v>
      </c>
      <c r="F59" s="20">
        <f>SUM(F60:F64)</f>
        <v>0</v>
      </c>
      <c r="G59" s="21"/>
    </row>
    <row r="60" spans="2:7" x14ac:dyDescent="0.25">
      <c r="B60" s="22"/>
      <c r="C60" s="23" t="s">
        <v>53</v>
      </c>
      <c r="D60" s="24"/>
      <c r="E60" s="24">
        <v>1</v>
      </c>
      <c r="F60" s="24">
        <f>D60*E60</f>
        <v>0</v>
      </c>
      <c r="G60" s="25"/>
    </row>
    <row r="61" spans="2:7" x14ac:dyDescent="0.25">
      <c r="B61" s="22"/>
      <c r="C61" s="23" t="s">
        <v>54</v>
      </c>
      <c r="D61" s="24"/>
      <c r="E61" s="24">
        <v>1</v>
      </c>
      <c r="F61" s="24">
        <f>D61*E61</f>
        <v>0</v>
      </c>
      <c r="G61" s="25"/>
    </row>
    <row r="62" spans="2:7" x14ac:dyDescent="0.25">
      <c r="B62" s="22"/>
      <c r="C62" s="23" t="s">
        <v>55</v>
      </c>
      <c r="D62" s="24"/>
      <c r="E62" s="24">
        <v>1</v>
      </c>
      <c r="F62" s="24">
        <f>D62*E62</f>
        <v>0</v>
      </c>
      <c r="G62" s="25"/>
    </row>
    <row r="63" spans="2:7" x14ac:dyDescent="0.25">
      <c r="B63" s="22"/>
      <c r="C63" s="23" t="s">
        <v>56</v>
      </c>
      <c r="D63" s="24"/>
      <c r="E63" s="24">
        <v>1</v>
      </c>
      <c r="F63" s="24">
        <f t="shared" ref="F63:F64" si="3">D63*E63</f>
        <v>0</v>
      </c>
      <c r="G63" s="25"/>
    </row>
    <row r="64" spans="2:7" x14ac:dyDescent="0.25">
      <c r="B64" s="22"/>
      <c r="C64" s="23" t="s">
        <v>57</v>
      </c>
      <c r="D64" s="24"/>
      <c r="E64" s="24">
        <v>1</v>
      </c>
      <c r="F64" s="24">
        <f t="shared" si="3"/>
        <v>0</v>
      </c>
      <c r="G64" s="25"/>
    </row>
    <row r="65" spans="2:7" x14ac:dyDescent="0.25">
      <c r="B65" s="17"/>
      <c r="C65" s="18" t="s">
        <v>58</v>
      </c>
      <c r="D65" s="19"/>
      <c r="E65" s="20">
        <f>SUM(E66:E73)</f>
        <v>8</v>
      </c>
      <c r="F65" s="20">
        <f>SUM(F66:F73)</f>
        <v>0</v>
      </c>
      <c r="G65" s="21"/>
    </row>
    <row r="66" spans="2:7" x14ac:dyDescent="0.25">
      <c r="B66" s="22"/>
      <c r="C66" s="23" t="s">
        <v>59</v>
      </c>
      <c r="D66" s="24"/>
      <c r="E66" s="24">
        <v>1</v>
      </c>
      <c r="F66" s="24">
        <f t="shared" ref="F66:F73" si="4">D66*E66</f>
        <v>0</v>
      </c>
      <c r="G66" s="25"/>
    </row>
    <row r="67" spans="2:7" x14ac:dyDescent="0.25">
      <c r="B67" s="22"/>
      <c r="C67" s="23" t="s">
        <v>60</v>
      </c>
      <c r="D67" s="24"/>
      <c r="E67" s="24">
        <v>1</v>
      </c>
      <c r="F67" s="24">
        <f t="shared" si="4"/>
        <v>0</v>
      </c>
      <c r="G67" s="25"/>
    </row>
    <row r="68" spans="2:7" x14ac:dyDescent="0.25">
      <c r="B68" s="22"/>
      <c r="C68" s="23" t="s">
        <v>61</v>
      </c>
      <c r="D68" s="24"/>
      <c r="E68" s="24">
        <v>1</v>
      </c>
      <c r="F68" s="24">
        <f t="shared" si="4"/>
        <v>0</v>
      </c>
      <c r="G68" s="25"/>
    </row>
    <row r="69" spans="2:7" x14ac:dyDescent="0.25">
      <c r="B69" s="22"/>
      <c r="C69" s="23" t="s">
        <v>62</v>
      </c>
      <c r="D69" s="24"/>
      <c r="E69" s="24">
        <v>1</v>
      </c>
      <c r="F69" s="24">
        <f t="shared" si="4"/>
        <v>0</v>
      </c>
      <c r="G69" s="25"/>
    </row>
    <row r="70" spans="2:7" x14ac:dyDescent="0.25">
      <c r="B70" s="22"/>
      <c r="C70" s="23" t="s">
        <v>63</v>
      </c>
      <c r="D70" s="24"/>
      <c r="E70" s="24">
        <v>1</v>
      </c>
      <c r="F70" s="24">
        <f t="shared" si="4"/>
        <v>0</v>
      </c>
      <c r="G70" s="25"/>
    </row>
    <row r="71" spans="2:7" x14ac:dyDescent="0.25">
      <c r="B71" s="22"/>
      <c r="C71" s="23" t="s">
        <v>64</v>
      </c>
      <c r="D71" s="24"/>
      <c r="E71" s="24">
        <v>1</v>
      </c>
      <c r="F71" s="24">
        <f t="shared" si="4"/>
        <v>0</v>
      </c>
      <c r="G71" s="25"/>
    </row>
    <row r="72" spans="2:7" x14ac:dyDescent="0.25">
      <c r="B72" s="22"/>
      <c r="C72" s="23" t="s">
        <v>65</v>
      </c>
      <c r="D72" s="24"/>
      <c r="E72" s="24">
        <v>1</v>
      </c>
      <c r="F72" s="24">
        <f t="shared" si="4"/>
        <v>0</v>
      </c>
      <c r="G72" s="25"/>
    </row>
    <row r="73" spans="2:7" x14ac:dyDescent="0.25">
      <c r="B73" s="22"/>
      <c r="C73" s="23" t="s">
        <v>66</v>
      </c>
      <c r="D73" s="24"/>
      <c r="E73" s="24">
        <v>1</v>
      </c>
      <c r="F73" s="24">
        <f t="shared" si="4"/>
        <v>0</v>
      </c>
      <c r="G73" s="25"/>
    </row>
    <row r="74" spans="2:7" ht="15.75" thickBot="1" x14ac:dyDescent="0.3">
      <c r="B74" s="27"/>
      <c r="C74" s="28" t="s">
        <v>67</v>
      </c>
      <c r="D74" s="29"/>
      <c r="E74" s="29">
        <f>E59+E65</f>
        <v>13</v>
      </c>
      <c r="F74" s="29">
        <f>F59+F65</f>
        <v>0</v>
      </c>
      <c r="G74" s="30"/>
    </row>
    <row r="75" spans="2:7" x14ac:dyDescent="0.25"/>
    <row r="76" spans="2:7" ht="15.75" thickBot="1" x14ac:dyDescent="0.3"/>
    <row r="77" spans="2:7" x14ac:dyDescent="0.25">
      <c r="B77" s="182" t="s">
        <v>68</v>
      </c>
      <c r="C77" s="183"/>
      <c r="D77" s="183"/>
      <c r="E77" s="183"/>
      <c r="F77" s="183"/>
      <c r="G77" s="184"/>
    </row>
    <row r="78" spans="2:7" x14ac:dyDescent="0.25">
      <c r="B78" s="13" t="s">
        <v>8</v>
      </c>
      <c r="C78" s="14" t="s">
        <v>9</v>
      </c>
      <c r="D78" s="15" t="s">
        <v>10</v>
      </c>
      <c r="E78" s="14" t="s">
        <v>11</v>
      </c>
      <c r="F78" s="15" t="s">
        <v>12</v>
      </c>
      <c r="G78" s="16" t="s">
        <v>13</v>
      </c>
    </row>
    <row r="79" spans="2:7" x14ac:dyDescent="0.25">
      <c r="B79" s="17"/>
      <c r="C79" s="18" t="s">
        <v>69</v>
      </c>
      <c r="D79" s="19"/>
      <c r="E79" s="20">
        <f>SUM(E80:E85)</f>
        <v>6</v>
      </c>
      <c r="F79" s="20">
        <f>SUM(F80:F85)</f>
        <v>0</v>
      </c>
      <c r="G79" s="21"/>
    </row>
    <row r="80" spans="2:7" x14ac:dyDescent="0.25">
      <c r="B80" s="22"/>
      <c r="C80" s="23" t="s">
        <v>70</v>
      </c>
      <c r="D80" s="24"/>
      <c r="E80" s="24">
        <v>1</v>
      </c>
      <c r="F80" s="24">
        <f t="shared" ref="F80:F85" si="5">D80*E80</f>
        <v>0</v>
      </c>
      <c r="G80" s="25"/>
    </row>
    <row r="81" spans="2:7" x14ac:dyDescent="0.25">
      <c r="B81" s="22"/>
      <c r="C81" s="23" t="s">
        <v>71</v>
      </c>
      <c r="D81" s="24"/>
      <c r="E81" s="24">
        <v>1</v>
      </c>
      <c r="F81" s="24">
        <f t="shared" si="5"/>
        <v>0</v>
      </c>
      <c r="G81" s="25"/>
    </row>
    <row r="82" spans="2:7" x14ac:dyDescent="0.25">
      <c r="B82" s="22"/>
      <c r="C82" s="23" t="s">
        <v>16</v>
      </c>
      <c r="D82" s="24"/>
      <c r="E82" s="24">
        <v>1</v>
      </c>
      <c r="F82" s="24">
        <f t="shared" si="5"/>
        <v>0</v>
      </c>
      <c r="G82" s="25"/>
    </row>
    <row r="83" spans="2:7" x14ac:dyDescent="0.25">
      <c r="B83" s="22"/>
      <c r="C83" s="23" t="s">
        <v>72</v>
      </c>
      <c r="D83" s="24"/>
      <c r="E83" s="24">
        <v>1</v>
      </c>
      <c r="F83" s="24">
        <f t="shared" si="5"/>
        <v>0</v>
      </c>
      <c r="G83" s="25"/>
    </row>
    <row r="84" spans="2:7" x14ac:dyDescent="0.25">
      <c r="B84" s="22"/>
      <c r="C84" s="23" t="s">
        <v>73</v>
      </c>
      <c r="D84" s="24"/>
      <c r="E84" s="24">
        <v>1</v>
      </c>
      <c r="F84" s="24">
        <f t="shared" si="5"/>
        <v>0</v>
      </c>
      <c r="G84" s="25"/>
    </row>
    <row r="85" spans="2:7" x14ac:dyDescent="0.25">
      <c r="B85" s="22"/>
      <c r="C85" s="23" t="s">
        <v>74</v>
      </c>
      <c r="D85" s="24"/>
      <c r="E85" s="24">
        <v>1</v>
      </c>
      <c r="F85" s="24">
        <f t="shared" si="5"/>
        <v>0</v>
      </c>
      <c r="G85" s="25"/>
    </row>
    <row r="86" spans="2:7" x14ac:dyDescent="0.25">
      <c r="B86" s="17"/>
      <c r="C86" s="18" t="s">
        <v>75</v>
      </c>
      <c r="D86" s="19"/>
      <c r="E86" s="20">
        <f>SUM(E87:E95)</f>
        <v>9</v>
      </c>
      <c r="F86" s="20">
        <f>SUM(F87:F95)</f>
        <v>0</v>
      </c>
      <c r="G86" s="21"/>
    </row>
    <row r="87" spans="2:7" x14ac:dyDescent="0.25">
      <c r="B87" s="22"/>
      <c r="C87" s="23" t="s">
        <v>76</v>
      </c>
      <c r="D87" s="24"/>
      <c r="E87" s="24">
        <v>1</v>
      </c>
      <c r="F87" s="24">
        <f t="shared" ref="F87:F95" si="6">D87*E87</f>
        <v>0</v>
      </c>
      <c r="G87" s="25"/>
    </row>
    <row r="88" spans="2:7" x14ac:dyDescent="0.25">
      <c r="B88" s="22"/>
      <c r="C88" s="23" t="s">
        <v>77</v>
      </c>
      <c r="D88" s="24"/>
      <c r="E88" s="24">
        <v>1</v>
      </c>
      <c r="F88" s="24">
        <f t="shared" si="6"/>
        <v>0</v>
      </c>
      <c r="G88" s="25"/>
    </row>
    <row r="89" spans="2:7" x14ac:dyDescent="0.25">
      <c r="B89" s="22"/>
      <c r="C89" s="23" t="s">
        <v>78</v>
      </c>
      <c r="D89" s="24"/>
      <c r="E89" s="24">
        <v>1</v>
      </c>
      <c r="F89" s="24">
        <f t="shared" si="6"/>
        <v>0</v>
      </c>
      <c r="G89" s="25"/>
    </row>
    <row r="90" spans="2:7" x14ac:dyDescent="0.25">
      <c r="B90" s="22"/>
      <c r="C90" s="23" t="s">
        <v>79</v>
      </c>
      <c r="D90" s="24"/>
      <c r="E90" s="24">
        <v>1</v>
      </c>
      <c r="F90" s="24">
        <f t="shared" si="6"/>
        <v>0</v>
      </c>
      <c r="G90" s="25"/>
    </row>
    <row r="91" spans="2:7" x14ac:dyDescent="0.25">
      <c r="B91" s="22"/>
      <c r="C91" s="23" t="s">
        <v>80</v>
      </c>
      <c r="D91" s="24"/>
      <c r="E91" s="24">
        <v>1</v>
      </c>
      <c r="F91" s="24">
        <f t="shared" si="6"/>
        <v>0</v>
      </c>
      <c r="G91" s="25"/>
    </row>
    <row r="92" spans="2:7" x14ac:dyDescent="0.25">
      <c r="B92" s="22"/>
      <c r="C92" s="31" t="s">
        <v>81</v>
      </c>
      <c r="D92" s="24"/>
      <c r="E92" s="24">
        <v>1</v>
      </c>
      <c r="F92" s="24">
        <f t="shared" si="6"/>
        <v>0</v>
      </c>
      <c r="G92" s="25" t="s">
        <v>82</v>
      </c>
    </row>
    <row r="93" spans="2:7" x14ac:dyDescent="0.25">
      <c r="B93" s="22"/>
      <c r="C93" s="31" t="s">
        <v>16</v>
      </c>
      <c r="D93" s="24"/>
      <c r="E93" s="24">
        <v>1</v>
      </c>
      <c r="F93" s="24">
        <f t="shared" si="6"/>
        <v>0</v>
      </c>
      <c r="G93" s="25"/>
    </row>
    <row r="94" spans="2:7" x14ac:dyDescent="0.25">
      <c r="B94" s="22"/>
      <c r="C94" s="31" t="s">
        <v>83</v>
      </c>
      <c r="D94" s="24"/>
      <c r="E94" s="24">
        <v>1</v>
      </c>
      <c r="F94" s="24">
        <f t="shared" si="6"/>
        <v>0</v>
      </c>
      <c r="G94" s="25" t="s">
        <v>82</v>
      </c>
    </row>
    <row r="95" spans="2:7" x14ac:dyDescent="0.25">
      <c r="B95" s="22"/>
      <c r="C95" s="31" t="s">
        <v>16</v>
      </c>
      <c r="D95" s="24"/>
      <c r="E95" s="24">
        <v>1</v>
      </c>
      <c r="F95" s="24">
        <f t="shared" si="6"/>
        <v>0</v>
      </c>
      <c r="G95" s="25"/>
    </row>
    <row r="96" spans="2:7" ht="15.75" thickBot="1" x14ac:dyDescent="0.3">
      <c r="B96" s="27"/>
      <c r="C96" s="28" t="s">
        <v>84</v>
      </c>
      <c r="D96" s="29"/>
      <c r="E96" s="29">
        <f>E79+E86</f>
        <v>15</v>
      </c>
      <c r="F96" s="29">
        <f>F79+F86</f>
        <v>0</v>
      </c>
      <c r="G96" s="30"/>
    </row>
    <row r="97" spans="2:7" x14ac:dyDescent="0.25"/>
    <row r="98" spans="2:7" ht="15.75" thickBot="1" x14ac:dyDescent="0.3"/>
    <row r="99" spans="2:7" x14ac:dyDescent="0.25">
      <c r="B99" s="182" t="s">
        <v>85</v>
      </c>
      <c r="C99" s="183"/>
      <c r="D99" s="183"/>
      <c r="E99" s="183"/>
      <c r="F99" s="183"/>
      <c r="G99" s="184"/>
    </row>
    <row r="100" spans="2:7" x14ac:dyDescent="0.25">
      <c r="B100" s="13" t="s">
        <v>8</v>
      </c>
      <c r="C100" s="14" t="s">
        <v>9</v>
      </c>
      <c r="D100" s="15" t="s">
        <v>10</v>
      </c>
      <c r="E100" s="14" t="s">
        <v>11</v>
      </c>
      <c r="F100" s="15" t="s">
        <v>12</v>
      </c>
      <c r="G100" s="16" t="s">
        <v>13</v>
      </c>
    </row>
    <row r="101" spans="2:7" x14ac:dyDescent="0.25">
      <c r="B101" s="17"/>
      <c r="C101" s="18" t="s">
        <v>86</v>
      </c>
      <c r="D101" s="19"/>
      <c r="E101" s="20">
        <f>SUM(E102:E114)</f>
        <v>13</v>
      </c>
      <c r="F101" s="20">
        <f>SUM(F102:F114)</f>
        <v>0</v>
      </c>
      <c r="G101" s="21"/>
    </row>
    <row r="102" spans="2:7" x14ac:dyDescent="0.25">
      <c r="B102" s="22"/>
      <c r="C102" s="23" t="s">
        <v>87</v>
      </c>
      <c r="D102" s="24"/>
      <c r="E102" s="24">
        <v>1</v>
      </c>
      <c r="F102" s="24">
        <f t="shared" ref="F102:F114" si="7">D102*E102</f>
        <v>0</v>
      </c>
      <c r="G102" s="25"/>
    </row>
    <row r="103" spans="2:7" x14ac:dyDescent="0.25">
      <c r="B103" s="22"/>
      <c r="C103" s="23" t="s">
        <v>88</v>
      </c>
      <c r="D103" s="24"/>
      <c r="E103" s="24">
        <v>1</v>
      </c>
      <c r="F103" s="24">
        <f t="shared" si="7"/>
        <v>0</v>
      </c>
      <c r="G103" s="25"/>
    </row>
    <row r="104" spans="2:7" x14ac:dyDescent="0.25">
      <c r="B104" s="22"/>
      <c r="C104" s="23" t="s">
        <v>89</v>
      </c>
      <c r="D104" s="24"/>
      <c r="E104" s="24">
        <v>1</v>
      </c>
      <c r="F104" s="24">
        <f t="shared" si="7"/>
        <v>0</v>
      </c>
      <c r="G104" s="25"/>
    </row>
    <row r="105" spans="2:7" x14ac:dyDescent="0.25">
      <c r="B105" s="22"/>
      <c r="C105" s="23" t="s">
        <v>90</v>
      </c>
      <c r="D105" s="24"/>
      <c r="E105" s="24">
        <v>1</v>
      </c>
      <c r="F105" s="24">
        <f t="shared" si="7"/>
        <v>0</v>
      </c>
      <c r="G105" s="25"/>
    </row>
    <row r="106" spans="2:7" x14ac:dyDescent="0.25">
      <c r="B106" s="22"/>
      <c r="C106" s="23" t="s">
        <v>91</v>
      </c>
      <c r="D106" s="24"/>
      <c r="E106" s="24">
        <v>1</v>
      </c>
      <c r="F106" s="24">
        <f t="shared" si="7"/>
        <v>0</v>
      </c>
      <c r="G106" s="25"/>
    </row>
    <row r="107" spans="2:7" x14ac:dyDescent="0.25">
      <c r="B107" s="22"/>
      <c r="C107" s="23" t="s">
        <v>92</v>
      </c>
      <c r="D107" s="24"/>
      <c r="E107" s="24">
        <v>1</v>
      </c>
      <c r="F107" s="24">
        <f t="shared" si="7"/>
        <v>0</v>
      </c>
      <c r="G107" s="25"/>
    </row>
    <row r="108" spans="2:7" x14ac:dyDescent="0.25">
      <c r="B108" s="22"/>
      <c r="C108" s="23" t="s">
        <v>93</v>
      </c>
      <c r="D108" s="24"/>
      <c r="E108" s="24">
        <v>1</v>
      </c>
      <c r="F108" s="24">
        <f t="shared" si="7"/>
        <v>0</v>
      </c>
      <c r="G108" s="25"/>
    </row>
    <row r="109" spans="2:7" x14ac:dyDescent="0.25">
      <c r="B109" s="22"/>
      <c r="C109" s="23" t="s">
        <v>94</v>
      </c>
      <c r="D109" s="24"/>
      <c r="E109" s="24">
        <v>1</v>
      </c>
      <c r="F109" s="24">
        <f t="shared" si="7"/>
        <v>0</v>
      </c>
      <c r="G109" s="25"/>
    </row>
    <row r="110" spans="2:7" x14ac:dyDescent="0.25">
      <c r="B110" s="22"/>
      <c r="C110" s="23" t="s">
        <v>95</v>
      </c>
      <c r="D110" s="24"/>
      <c r="E110" s="24">
        <v>1</v>
      </c>
      <c r="F110" s="24">
        <f t="shared" si="7"/>
        <v>0</v>
      </c>
      <c r="G110" s="25"/>
    </row>
    <row r="111" spans="2:7" x14ac:dyDescent="0.25">
      <c r="B111" s="22"/>
      <c r="C111" s="23" t="s">
        <v>96</v>
      </c>
      <c r="D111" s="24"/>
      <c r="E111" s="24">
        <v>1</v>
      </c>
      <c r="F111" s="24">
        <f t="shared" si="7"/>
        <v>0</v>
      </c>
      <c r="G111" s="25"/>
    </row>
    <row r="112" spans="2:7" x14ac:dyDescent="0.25">
      <c r="B112" s="22"/>
      <c r="C112" s="23" t="s">
        <v>97</v>
      </c>
      <c r="D112" s="24"/>
      <c r="E112" s="24">
        <v>1</v>
      </c>
      <c r="F112" s="24">
        <f t="shared" si="7"/>
        <v>0</v>
      </c>
      <c r="G112" s="25"/>
    </row>
    <row r="113" spans="2:7" x14ac:dyDescent="0.25">
      <c r="B113" s="22"/>
      <c r="C113" s="23" t="s">
        <v>98</v>
      </c>
      <c r="D113" s="24"/>
      <c r="E113" s="24">
        <v>1</v>
      </c>
      <c r="F113" s="24">
        <f t="shared" si="7"/>
        <v>0</v>
      </c>
      <c r="G113" s="25"/>
    </row>
    <row r="114" spans="2:7" x14ac:dyDescent="0.25">
      <c r="B114" s="22"/>
      <c r="C114" s="23" t="s">
        <v>99</v>
      </c>
      <c r="D114" s="24"/>
      <c r="E114" s="24">
        <v>1</v>
      </c>
      <c r="F114" s="24">
        <f t="shared" si="7"/>
        <v>0</v>
      </c>
      <c r="G114" s="25"/>
    </row>
    <row r="115" spans="2:7" x14ac:dyDescent="0.25">
      <c r="B115" s="17"/>
      <c r="C115" s="18" t="s">
        <v>100</v>
      </c>
      <c r="D115" s="19"/>
      <c r="E115" s="20">
        <f>SUM(E116:E125)</f>
        <v>10</v>
      </c>
      <c r="F115" s="20">
        <f>SUM(F116:F123)</f>
        <v>0</v>
      </c>
      <c r="G115" s="21"/>
    </row>
    <row r="116" spans="2:7" x14ac:dyDescent="0.25">
      <c r="B116" s="22"/>
      <c r="C116" s="23" t="s">
        <v>101</v>
      </c>
      <c r="D116" s="24"/>
      <c r="E116" s="32">
        <v>1</v>
      </c>
      <c r="F116" s="24">
        <f t="shared" ref="F116:F125" si="8">D116*E116</f>
        <v>0</v>
      </c>
      <c r="G116" s="25" t="s">
        <v>102</v>
      </c>
    </row>
    <row r="117" spans="2:7" x14ac:dyDescent="0.25">
      <c r="B117" s="22"/>
      <c r="C117" s="23" t="s">
        <v>103</v>
      </c>
      <c r="D117" s="24"/>
      <c r="E117" s="24">
        <v>1</v>
      </c>
      <c r="F117" s="24">
        <f t="shared" si="8"/>
        <v>0</v>
      </c>
      <c r="G117" s="25"/>
    </row>
    <row r="118" spans="2:7" x14ac:dyDescent="0.25">
      <c r="B118" s="22"/>
      <c r="C118" s="23" t="s">
        <v>104</v>
      </c>
      <c r="D118" s="24"/>
      <c r="E118" s="24">
        <v>1</v>
      </c>
      <c r="F118" s="24">
        <f t="shared" si="8"/>
        <v>0</v>
      </c>
      <c r="G118" s="25"/>
    </row>
    <row r="119" spans="2:7" x14ac:dyDescent="0.25">
      <c r="B119" s="22"/>
      <c r="C119" s="23" t="s">
        <v>105</v>
      </c>
      <c r="D119" s="24"/>
      <c r="E119" s="24">
        <v>1</v>
      </c>
      <c r="F119" s="24">
        <f t="shared" si="8"/>
        <v>0</v>
      </c>
      <c r="G119" s="25"/>
    </row>
    <row r="120" spans="2:7" x14ac:dyDescent="0.25">
      <c r="B120" s="22"/>
      <c r="C120" s="23" t="s">
        <v>106</v>
      </c>
      <c r="D120" s="24"/>
      <c r="E120" s="24">
        <v>1</v>
      </c>
      <c r="F120" s="24">
        <f>D120*E120</f>
        <v>0</v>
      </c>
      <c r="G120" s="25"/>
    </row>
    <row r="121" spans="2:7" x14ac:dyDescent="0.25">
      <c r="B121" s="22"/>
      <c r="C121" s="23" t="s">
        <v>107</v>
      </c>
      <c r="D121" s="24"/>
      <c r="E121" s="24">
        <v>1</v>
      </c>
      <c r="F121" s="24">
        <f t="shared" si="8"/>
        <v>0</v>
      </c>
      <c r="G121" s="25"/>
    </row>
    <row r="122" spans="2:7" x14ac:dyDescent="0.25">
      <c r="B122" s="22"/>
      <c r="C122" s="23" t="s">
        <v>108</v>
      </c>
      <c r="D122" s="24"/>
      <c r="E122" s="24">
        <v>1</v>
      </c>
      <c r="F122" s="24">
        <f>D122*E122</f>
        <v>0</v>
      </c>
      <c r="G122" s="25"/>
    </row>
    <row r="123" spans="2:7" x14ac:dyDescent="0.25">
      <c r="B123" s="22"/>
      <c r="C123" s="23" t="s">
        <v>109</v>
      </c>
      <c r="D123" s="24"/>
      <c r="E123" s="24">
        <v>1</v>
      </c>
      <c r="F123" s="24">
        <f t="shared" si="8"/>
        <v>0</v>
      </c>
      <c r="G123" s="25" t="s">
        <v>110</v>
      </c>
    </row>
    <row r="124" spans="2:7" x14ac:dyDescent="0.25">
      <c r="B124" s="22"/>
      <c r="C124" s="23" t="s">
        <v>111</v>
      </c>
      <c r="D124" s="24"/>
      <c r="E124" s="24">
        <v>1</v>
      </c>
      <c r="F124" s="24">
        <f t="shared" si="8"/>
        <v>0</v>
      </c>
      <c r="G124" s="25"/>
    </row>
    <row r="125" spans="2:7" x14ac:dyDescent="0.25">
      <c r="B125" s="22"/>
      <c r="C125" s="23" t="s">
        <v>112</v>
      </c>
      <c r="D125" s="24"/>
      <c r="E125" s="24">
        <v>1</v>
      </c>
      <c r="F125" s="24">
        <f t="shared" si="8"/>
        <v>0</v>
      </c>
      <c r="G125" s="25"/>
    </row>
    <row r="126" spans="2:7" ht="15.75" thickBot="1" x14ac:dyDescent="0.3">
      <c r="B126" s="27"/>
      <c r="C126" s="28" t="s">
        <v>113</v>
      </c>
      <c r="D126" s="29"/>
      <c r="E126" s="29">
        <f>E101+E115</f>
        <v>23</v>
      </c>
      <c r="F126" s="29">
        <f>F101+F115</f>
        <v>0</v>
      </c>
      <c r="G126" s="30"/>
    </row>
    <row r="127" spans="2:7" x14ac:dyDescent="0.25"/>
    <row r="128" spans="2:7" x14ac:dyDescent="0.25"/>
    <row r="129" spans="3:3" x14ac:dyDescent="0.25"/>
    <row r="130" spans="3:3" x14ac:dyDescent="0.25"/>
    <row r="131" spans="3:3" x14ac:dyDescent="0.25"/>
    <row r="132" spans="3:3" x14ac:dyDescent="0.25">
      <c r="C132" s="33" t="s">
        <v>114</v>
      </c>
    </row>
    <row r="133" spans="3:3" x14ac:dyDescent="0.25">
      <c r="C133" t="s">
        <v>115</v>
      </c>
    </row>
    <row r="134" spans="3:3" x14ac:dyDescent="0.25">
      <c r="C134" t="s">
        <v>116</v>
      </c>
    </row>
    <row r="135" spans="3:3" x14ac:dyDescent="0.25"/>
    <row r="136" spans="3:3" x14ac:dyDescent="0.25">
      <c r="C136" t="s">
        <v>117</v>
      </c>
    </row>
    <row r="137" spans="3:3" x14ac:dyDescent="0.25">
      <c r="C137" s="23" t="s">
        <v>118</v>
      </c>
    </row>
    <row r="138" spans="3:3" x14ac:dyDescent="0.25">
      <c r="C138" t="s">
        <v>119</v>
      </c>
    </row>
    <row r="139" spans="3:3" x14ac:dyDescent="0.25"/>
    <row r="140" spans="3:3" x14ac:dyDescent="0.25"/>
    <row r="141" spans="3:3" x14ac:dyDescent="0.25"/>
    <row r="142" spans="3:3" x14ac:dyDescent="0.25"/>
    <row r="143" spans="3:3" x14ac:dyDescent="0.25"/>
  </sheetData>
  <mergeCells count="4">
    <mergeCell ref="B2:G2"/>
    <mergeCell ref="B57:G57"/>
    <mergeCell ref="B77:G77"/>
    <mergeCell ref="B99:G9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112A558-A0FD-4064-A732-D4FF9C3E11BB}">
          <x14:formula1>
            <xm:f>Code!E$45:E$50</xm:f>
          </x14:formula1>
          <xm:sqref>D5:D14 D16:D29 D31:D48 D50:D53 D116:D125 D80:D85 D87:D95 D102:D114 D60:D64 D66:D73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98F4-F8D9-4403-9178-F41D117F68B3}">
  <sheetPr codeName="Sheet3"/>
  <dimension ref="A1:D86"/>
  <sheetViews>
    <sheetView showGridLines="0" zoomScaleNormal="100" workbookViewId="0">
      <selection activeCell="C7" sqref="C7"/>
    </sheetView>
  </sheetViews>
  <sheetFormatPr defaultColWidth="0" defaultRowHeight="0" customHeight="1" zeroHeight="1" x14ac:dyDescent="0.2"/>
  <cols>
    <col min="1" max="1" width="2.85546875" style="1" customWidth="1"/>
    <col min="2" max="2" width="28.85546875" style="1" customWidth="1"/>
    <col min="3" max="3" width="123.140625" style="1" bestFit="1" customWidth="1"/>
    <col min="4" max="4" width="2.85546875" style="1" customWidth="1"/>
    <col min="5" max="16384" width="9.140625" style="1" hidden="1"/>
  </cols>
  <sheetData>
    <row r="1" spans="2:3" ht="15" thickBot="1" x14ac:dyDescent="0.25"/>
    <row r="2" spans="2:3" ht="15.75" x14ac:dyDescent="0.2">
      <c r="B2" s="34" t="s">
        <v>120</v>
      </c>
      <c r="C2" s="35"/>
    </row>
    <row r="3" spans="2:3" ht="14.25" x14ac:dyDescent="0.2">
      <c r="B3" s="36" t="s">
        <v>121</v>
      </c>
      <c r="C3" s="5" t="s">
        <v>122</v>
      </c>
    </row>
    <row r="4" spans="2:3" ht="14.25" x14ac:dyDescent="0.2">
      <c r="B4" s="36" t="s">
        <v>123</v>
      </c>
      <c r="C4" s="5" t="s">
        <v>124</v>
      </c>
    </row>
    <row r="5" spans="2:3" ht="14.25" x14ac:dyDescent="0.2">
      <c r="B5" s="36" t="s">
        <v>125</v>
      </c>
      <c r="C5" s="5" t="s">
        <v>126</v>
      </c>
    </row>
    <row r="6" spans="2:3" ht="14.25" x14ac:dyDescent="0.2">
      <c r="B6" s="36" t="s">
        <v>127</v>
      </c>
      <c r="C6" s="5" t="s">
        <v>128</v>
      </c>
    </row>
    <row r="7" spans="2:3" ht="14.25" x14ac:dyDescent="0.2">
      <c r="B7" s="36" t="s">
        <v>129</v>
      </c>
      <c r="C7" s="5" t="s">
        <v>130</v>
      </c>
    </row>
    <row r="8" spans="2:3" ht="14.25" x14ac:dyDescent="0.2">
      <c r="B8" s="36" t="s">
        <v>131</v>
      </c>
      <c r="C8" s="5" t="s">
        <v>132</v>
      </c>
    </row>
    <row r="9" spans="2:3" ht="14.25" x14ac:dyDescent="0.2">
      <c r="B9" s="36" t="s">
        <v>133</v>
      </c>
      <c r="C9" s="5" t="s">
        <v>134</v>
      </c>
    </row>
    <row r="10" spans="2:3" ht="14.25" x14ac:dyDescent="0.2">
      <c r="B10" s="36" t="s">
        <v>135</v>
      </c>
      <c r="C10" s="5" t="s">
        <v>136</v>
      </c>
    </row>
    <row r="11" spans="2:3" ht="14.25" x14ac:dyDescent="0.2">
      <c r="B11" s="36" t="s">
        <v>137</v>
      </c>
      <c r="C11" s="5" t="s">
        <v>138</v>
      </c>
    </row>
    <row r="12" spans="2:3" ht="14.25" x14ac:dyDescent="0.2">
      <c r="B12" s="36" t="s">
        <v>139</v>
      </c>
      <c r="C12" s="5" t="s">
        <v>140</v>
      </c>
    </row>
    <row r="13" spans="2:3" ht="14.25" x14ac:dyDescent="0.2">
      <c r="B13" s="36" t="s">
        <v>141</v>
      </c>
      <c r="C13" s="5" t="s">
        <v>142</v>
      </c>
    </row>
    <row r="14" spans="2:3" ht="14.25" x14ac:dyDescent="0.2">
      <c r="B14" s="36" t="s">
        <v>143</v>
      </c>
      <c r="C14" s="5" t="s">
        <v>144</v>
      </c>
    </row>
    <row r="15" spans="2:3" ht="14.25" x14ac:dyDescent="0.2">
      <c r="B15" s="36" t="s">
        <v>145</v>
      </c>
      <c r="C15" s="5" t="s">
        <v>146</v>
      </c>
    </row>
    <row r="16" spans="2:3" ht="14.25" x14ac:dyDescent="0.2">
      <c r="B16" s="36" t="s">
        <v>147</v>
      </c>
      <c r="C16" s="5" t="s">
        <v>148</v>
      </c>
    </row>
    <row r="17" spans="2:3" ht="14.25" x14ac:dyDescent="0.2">
      <c r="B17" s="36" t="s">
        <v>149</v>
      </c>
      <c r="C17" s="5" t="s">
        <v>150</v>
      </c>
    </row>
    <row r="18" spans="2:3" ht="14.25" x14ac:dyDescent="0.2">
      <c r="B18" s="36" t="s">
        <v>151</v>
      </c>
      <c r="C18" s="5" t="s">
        <v>152</v>
      </c>
    </row>
    <row r="19" spans="2:3" ht="15" thickBot="1" x14ac:dyDescent="0.25">
      <c r="B19" s="10" t="s">
        <v>153</v>
      </c>
      <c r="C19" s="11" t="s">
        <v>154</v>
      </c>
    </row>
    <row r="20" spans="2:3" ht="14.25" x14ac:dyDescent="0.2"/>
    <row r="21" spans="2:3" ht="14.25" hidden="1" x14ac:dyDescent="0.2"/>
    <row r="22" spans="2:3" ht="14.25" hidden="1" x14ac:dyDescent="0.2"/>
    <row r="23" spans="2:3" ht="14.25" hidden="1" x14ac:dyDescent="0.2"/>
    <row r="24" spans="2:3" ht="14.25" hidden="1" x14ac:dyDescent="0.2"/>
    <row r="25" spans="2:3" ht="14.25" hidden="1" x14ac:dyDescent="0.2"/>
    <row r="26" spans="2:3" ht="14.25" hidden="1" x14ac:dyDescent="0.2"/>
    <row r="27" spans="2:3" ht="14.25" hidden="1" x14ac:dyDescent="0.2"/>
    <row r="28" spans="2:3" ht="14.25" hidden="1" x14ac:dyDescent="0.2"/>
    <row r="29" spans="2:3" ht="14.25" hidden="1" x14ac:dyDescent="0.2"/>
    <row r="30" spans="2:3" ht="14.25" hidden="1" x14ac:dyDescent="0.2"/>
    <row r="31" spans="2:3" ht="14.25" hidden="1" x14ac:dyDescent="0.2"/>
    <row r="32" spans="2:3" ht="14.25" hidden="1" x14ac:dyDescent="0.2"/>
    <row r="33" ht="14.25" hidden="1" x14ac:dyDescent="0.2"/>
    <row r="34" ht="14.25" hidden="1" x14ac:dyDescent="0.2"/>
    <row r="35" ht="14.25" hidden="1" x14ac:dyDescent="0.2"/>
    <row r="36" ht="14.25" hidden="1" x14ac:dyDescent="0.2"/>
    <row r="37" ht="14.25" hidden="1" x14ac:dyDescent="0.2"/>
    <row r="38" ht="14.25" hidden="1" x14ac:dyDescent="0.2"/>
    <row r="39" ht="14.25" hidden="1" x14ac:dyDescent="0.2"/>
    <row r="40" ht="14.25" hidden="1" x14ac:dyDescent="0.2"/>
    <row r="41" ht="14.25" hidden="1" x14ac:dyDescent="0.2"/>
    <row r="42" ht="14.25" hidden="1" x14ac:dyDescent="0.2"/>
    <row r="43" ht="14.25" hidden="1" x14ac:dyDescent="0.2"/>
    <row r="44" ht="14.25" hidden="1" x14ac:dyDescent="0.2"/>
    <row r="45" ht="14.25" hidden="1" x14ac:dyDescent="0.2"/>
    <row r="46" ht="14.25" hidden="1" x14ac:dyDescent="0.2"/>
    <row r="47" ht="14.25" hidden="1" x14ac:dyDescent="0.2"/>
    <row r="48" ht="14.25" hidden="1" x14ac:dyDescent="0.2"/>
    <row r="49" ht="14.25" hidden="1" x14ac:dyDescent="0.2"/>
    <row r="50" ht="14.25" hidden="1" x14ac:dyDescent="0.2"/>
    <row r="51" ht="14.25" hidden="1" x14ac:dyDescent="0.2"/>
    <row r="52" ht="14.25" hidden="1" x14ac:dyDescent="0.2"/>
    <row r="53" ht="14.25" hidden="1" x14ac:dyDescent="0.2"/>
    <row r="54" ht="14.25" hidden="1" x14ac:dyDescent="0.2"/>
    <row r="55" ht="14.25" hidden="1" x14ac:dyDescent="0.2"/>
    <row r="56" ht="14.25" hidden="1" x14ac:dyDescent="0.2"/>
    <row r="57" ht="14.25" hidden="1" x14ac:dyDescent="0.2"/>
    <row r="58" ht="14.25" hidden="1" x14ac:dyDescent="0.2"/>
    <row r="59" ht="14.25" hidden="1" x14ac:dyDescent="0.2"/>
    <row r="60" ht="14.25" hidden="1" x14ac:dyDescent="0.2"/>
    <row r="61" ht="14.25" hidden="1" x14ac:dyDescent="0.2"/>
    <row r="62" ht="14.25" hidden="1" x14ac:dyDescent="0.2"/>
    <row r="63" ht="14.25" hidden="1" x14ac:dyDescent="0.2"/>
    <row r="64" ht="14.25" hidden="1" x14ac:dyDescent="0.2"/>
    <row r="65" ht="14.25" hidden="1" x14ac:dyDescent="0.2"/>
    <row r="66" ht="14.25" hidden="1" x14ac:dyDescent="0.2"/>
    <row r="67" ht="14.25" hidden="1" x14ac:dyDescent="0.2"/>
    <row r="68" ht="14.25" hidden="1" x14ac:dyDescent="0.2"/>
    <row r="69" ht="14.25" hidden="1" x14ac:dyDescent="0.2"/>
    <row r="70" ht="14.25" hidden="1" x14ac:dyDescent="0.2"/>
    <row r="71" ht="14.25" hidden="1" x14ac:dyDescent="0.2"/>
    <row r="72" ht="14.25" hidden="1" x14ac:dyDescent="0.2"/>
    <row r="73" ht="14.25" hidden="1" x14ac:dyDescent="0.2"/>
    <row r="74" ht="14.25" hidden="1" x14ac:dyDescent="0.2"/>
    <row r="75" ht="14.25" hidden="1" x14ac:dyDescent="0.2"/>
    <row r="76" ht="14.25" hidden="1" x14ac:dyDescent="0.2"/>
    <row r="77" ht="14.25" hidden="1" x14ac:dyDescent="0.2"/>
    <row r="78" ht="14.25" hidden="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customHeight="1" x14ac:dyDescent="0.2"/>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C062-69E3-4889-B149-948EA5FEF2C1}">
  <sheetPr codeName="Sheet4"/>
  <dimension ref="A1:D43"/>
  <sheetViews>
    <sheetView showGridLines="0" zoomScaleNormal="100" workbookViewId="0">
      <selection activeCell="C29" sqref="C29"/>
    </sheetView>
  </sheetViews>
  <sheetFormatPr defaultColWidth="0" defaultRowHeight="13.7" customHeight="1" zeroHeight="1" x14ac:dyDescent="0.2"/>
  <cols>
    <col min="1" max="1" width="2.85546875" style="1" customWidth="1"/>
    <col min="2" max="2" width="11.140625" style="1" customWidth="1"/>
    <col min="3" max="3" width="138.140625" style="1" customWidth="1"/>
    <col min="4" max="4" width="2.85546875" style="1" customWidth="1"/>
    <col min="5" max="16384" width="9.140625" style="1" hidden="1"/>
  </cols>
  <sheetData>
    <row r="1" spans="2:3" ht="15" thickBot="1" x14ac:dyDescent="0.25"/>
    <row r="2" spans="2:3" ht="15.75" x14ac:dyDescent="0.2">
      <c r="B2" s="34" t="s">
        <v>155</v>
      </c>
      <c r="C2" s="35"/>
    </row>
    <row r="3" spans="2:3" ht="14.25" x14ac:dyDescent="0.2">
      <c r="B3" s="36"/>
      <c r="C3" s="5"/>
    </row>
    <row r="4" spans="2:3" ht="14.25" x14ac:dyDescent="0.2">
      <c r="B4" s="36" t="s">
        <v>156</v>
      </c>
      <c r="C4" s="5" t="s">
        <v>683</v>
      </c>
    </row>
    <row r="5" spans="2:3" ht="14.25" x14ac:dyDescent="0.2">
      <c r="B5" s="36"/>
      <c r="C5" s="5" t="s">
        <v>166</v>
      </c>
    </row>
    <row r="6" spans="2:3" ht="14.25" x14ac:dyDescent="0.2">
      <c r="B6" s="36"/>
      <c r="C6" s="5" t="s">
        <v>167</v>
      </c>
    </row>
    <row r="7" spans="2:3" ht="14.25" x14ac:dyDescent="0.2">
      <c r="B7" s="36"/>
      <c r="C7" s="5" t="s">
        <v>168</v>
      </c>
    </row>
    <row r="8" spans="2:3" ht="14.25" x14ac:dyDescent="0.2">
      <c r="B8" s="36"/>
      <c r="C8" s="5" t="s">
        <v>169</v>
      </c>
    </row>
    <row r="9" spans="2:3" ht="14.25" x14ac:dyDescent="0.2">
      <c r="B9" s="36"/>
      <c r="C9" s="5" t="s">
        <v>170</v>
      </c>
    </row>
    <row r="10" spans="2:3" ht="14.25" x14ac:dyDescent="0.2">
      <c r="B10" s="36"/>
      <c r="C10" s="5"/>
    </row>
    <row r="11" spans="2:3" ht="14.25" x14ac:dyDescent="0.2">
      <c r="B11" s="36" t="s">
        <v>157</v>
      </c>
      <c r="C11" s="185" t="s">
        <v>682</v>
      </c>
    </row>
    <row r="12" spans="2:3" ht="14.25" x14ac:dyDescent="0.2">
      <c r="B12" s="36"/>
      <c r="C12" s="186"/>
    </row>
    <row r="13" spans="2:3" ht="30.75" customHeight="1" x14ac:dyDescent="0.2">
      <c r="B13" s="36"/>
      <c r="C13" s="186"/>
    </row>
    <row r="14" spans="2:3" ht="14.25" x14ac:dyDescent="0.2">
      <c r="B14" s="36"/>
      <c r="C14" s="150"/>
    </row>
    <row r="15" spans="2:3" ht="14.25" x14ac:dyDescent="0.2">
      <c r="B15" s="36" t="s">
        <v>158</v>
      </c>
      <c r="C15" s="5" t="s">
        <v>159</v>
      </c>
    </row>
    <row r="16" spans="2:3" ht="14.25" x14ac:dyDescent="0.2">
      <c r="B16" s="36"/>
      <c r="C16" s="5"/>
    </row>
    <row r="17" spans="2:3" ht="14.25" x14ac:dyDescent="0.2">
      <c r="B17" s="36" t="s">
        <v>160</v>
      </c>
      <c r="C17" s="5" t="s">
        <v>162</v>
      </c>
    </row>
    <row r="18" spans="2:3" ht="14.25" x14ac:dyDescent="0.2">
      <c r="B18" s="36"/>
      <c r="C18" s="5" t="s">
        <v>163</v>
      </c>
    </row>
    <row r="19" spans="2:3" ht="14.25" x14ac:dyDescent="0.2">
      <c r="B19" s="36"/>
      <c r="C19" s="5" t="s">
        <v>680</v>
      </c>
    </row>
    <row r="20" spans="2:3" ht="14.25" x14ac:dyDescent="0.2">
      <c r="B20" s="36"/>
      <c r="C20" s="5"/>
    </row>
    <row r="21" spans="2:3" ht="14.25" x14ac:dyDescent="0.2">
      <c r="B21" s="36" t="s">
        <v>161</v>
      </c>
      <c r="C21" s="5" t="s">
        <v>681</v>
      </c>
    </row>
    <row r="22" spans="2:3" ht="14.25" x14ac:dyDescent="0.2">
      <c r="B22" s="36"/>
      <c r="C22" s="5"/>
    </row>
    <row r="23" spans="2:3" ht="14.25" x14ac:dyDescent="0.2">
      <c r="B23" s="36" t="s">
        <v>164</v>
      </c>
      <c r="C23" s="5" t="s">
        <v>165</v>
      </c>
    </row>
    <row r="24" spans="2:3" ht="14.25" x14ac:dyDescent="0.2">
      <c r="B24" s="36"/>
      <c r="C24" s="5"/>
    </row>
    <row r="25" spans="2:3" ht="15" thickBot="1" x14ac:dyDescent="0.25">
      <c r="B25" s="10"/>
      <c r="C25" s="11"/>
    </row>
    <row r="26" spans="2:3" ht="14.25" x14ac:dyDescent="0.2"/>
    <row r="27" spans="2:3" ht="13.7" customHeight="1" x14ac:dyDescent="0.2"/>
    <row r="28" spans="2:3" ht="13.7" customHeight="1" x14ac:dyDescent="0.2"/>
    <row r="29" spans="2:3" ht="13.7" customHeight="1" x14ac:dyDescent="0.2"/>
    <row r="30" spans="2:3" ht="13.7" customHeight="1" x14ac:dyDescent="0.2"/>
    <row r="31" spans="2:3" ht="13.7" customHeight="1" x14ac:dyDescent="0.2"/>
    <row r="32" spans="2:3" ht="13.7" customHeight="1" x14ac:dyDescent="0.2"/>
    <row r="33" ht="13.7" customHeight="1" x14ac:dyDescent="0.2"/>
    <row r="34" ht="13.7" customHeight="1" x14ac:dyDescent="0.2"/>
    <row r="35" ht="13.7" customHeight="1" x14ac:dyDescent="0.2"/>
    <row r="36" ht="13.7" customHeight="1" x14ac:dyDescent="0.2"/>
    <row r="37" ht="13.7" customHeight="1" x14ac:dyDescent="0.2"/>
    <row r="38" ht="13.7" customHeight="1" x14ac:dyDescent="0.2"/>
    <row r="39" ht="13.7" customHeight="1" x14ac:dyDescent="0.2"/>
    <row r="40" ht="13.7" customHeight="1" x14ac:dyDescent="0.2"/>
    <row r="41" ht="13.7" customHeight="1" x14ac:dyDescent="0.2"/>
    <row r="42" ht="13.7" customHeight="1" x14ac:dyDescent="0.2"/>
    <row r="43" ht="13.7" customHeight="1" x14ac:dyDescent="0.2"/>
  </sheetData>
  <mergeCells count="1">
    <mergeCell ref="C11:C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15B7-1577-4C78-8F83-AADCB7C86B22}">
  <sheetPr codeName="Sheet5">
    <tabColor rgb="FF0070C0"/>
  </sheetPr>
  <dimension ref="A1:J112"/>
  <sheetViews>
    <sheetView showGridLines="0" zoomScale="90" zoomScaleNormal="90" workbookViewId="0">
      <selection activeCell="D50" sqref="D50"/>
    </sheetView>
  </sheetViews>
  <sheetFormatPr defaultColWidth="0" defaultRowHeight="13.7" customHeight="1" zeroHeight="1" x14ac:dyDescent="0.2"/>
  <cols>
    <col min="1" max="1" width="2.85546875" style="1" customWidth="1"/>
    <col min="2" max="2" width="4.85546875" style="37" customWidth="1"/>
    <col min="3" max="3" width="78.28515625" style="38" customWidth="1"/>
    <col min="4" max="4" width="64.140625" style="39" customWidth="1"/>
    <col min="5" max="5" width="10" style="1" hidden="1" customWidth="1"/>
    <col min="6" max="6" width="8.7109375" style="1" hidden="1" customWidth="1"/>
    <col min="7" max="7" width="14" style="1" hidden="1" customWidth="1"/>
    <col min="8" max="8" width="53.42578125" style="39" customWidth="1"/>
    <col min="9" max="9" width="2.85546875" style="1" customWidth="1"/>
    <col min="10" max="10" width="0" style="1" hidden="1" customWidth="1"/>
    <col min="11" max="16" width="9.140625" style="1" hidden="1" customWidth="1"/>
    <col min="17" max="16384" width="9.140625" style="1" hidden="1"/>
  </cols>
  <sheetData>
    <row r="1" spans="2:8" ht="15" thickBot="1" x14ac:dyDescent="0.25"/>
    <row r="2" spans="2:8" ht="14.45" customHeight="1" x14ac:dyDescent="0.25">
      <c r="B2" s="187" t="s">
        <v>677</v>
      </c>
      <c r="C2" s="188"/>
      <c r="D2" s="188"/>
      <c r="E2" s="188"/>
      <c r="F2" s="188"/>
      <c r="G2" s="188"/>
      <c r="H2" s="189"/>
    </row>
    <row r="3" spans="2:8" ht="15" x14ac:dyDescent="0.2">
      <c r="B3" s="147" t="s">
        <v>8</v>
      </c>
      <c r="C3" s="145" t="s">
        <v>9</v>
      </c>
      <c r="D3" s="146" t="s">
        <v>171</v>
      </c>
      <c r="E3" s="144" t="s">
        <v>10</v>
      </c>
      <c r="F3" s="144" t="s">
        <v>11</v>
      </c>
      <c r="G3" s="144" t="s">
        <v>12</v>
      </c>
      <c r="H3" s="148" t="s">
        <v>13</v>
      </c>
    </row>
    <row r="4" spans="2:8" ht="15" x14ac:dyDescent="0.25">
      <c r="B4" s="139"/>
      <c r="C4" s="40"/>
      <c r="D4" s="138"/>
      <c r="E4" s="41"/>
      <c r="F4" s="41"/>
      <c r="G4" s="41"/>
      <c r="H4" s="42"/>
    </row>
    <row r="5" spans="2:8" ht="28.5" x14ac:dyDescent="0.2">
      <c r="B5" s="153">
        <v>0</v>
      </c>
      <c r="C5" s="154" t="s">
        <v>172</v>
      </c>
      <c r="D5" s="135"/>
      <c r="E5" s="155"/>
      <c r="F5" s="155"/>
      <c r="G5" s="155"/>
      <c r="H5" s="136"/>
    </row>
    <row r="6" spans="2:8" ht="28.5" x14ac:dyDescent="0.2">
      <c r="B6" s="153">
        <v>0</v>
      </c>
      <c r="C6" s="154" t="s">
        <v>684</v>
      </c>
      <c r="D6" s="135"/>
      <c r="E6" s="155"/>
      <c r="F6" s="155"/>
      <c r="G6" s="155"/>
      <c r="H6" s="136"/>
    </row>
    <row r="7" spans="2:8" ht="14.25" x14ac:dyDescent="0.2">
      <c r="B7" s="153">
        <v>0</v>
      </c>
      <c r="C7" s="154" t="s">
        <v>174</v>
      </c>
      <c r="D7" s="135"/>
      <c r="E7" s="155"/>
      <c r="F7" s="155"/>
      <c r="G7" s="155"/>
      <c r="H7" s="136"/>
    </row>
    <row r="8" spans="2:8" ht="28.5" x14ac:dyDescent="0.2">
      <c r="B8" s="153">
        <v>0</v>
      </c>
      <c r="C8" s="154" t="s">
        <v>175</v>
      </c>
      <c r="D8" s="135"/>
      <c r="E8" s="155"/>
      <c r="F8" s="155"/>
      <c r="G8" s="155"/>
      <c r="H8" s="136"/>
    </row>
    <row r="9" spans="2:8" ht="28.5" x14ac:dyDescent="0.2">
      <c r="B9" s="153">
        <v>0</v>
      </c>
      <c r="C9" s="154" t="s">
        <v>176</v>
      </c>
      <c r="D9" s="135"/>
      <c r="E9" s="155"/>
      <c r="F9" s="155"/>
      <c r="G9" s="155"/>
      <c r="H9" s="136"/>
    </row>
    <row r="10" spans="2:8" ht="29.25" thickBot="1" x14ac:dyDescent="0.25">
      <c r="B10" s="156">
        <v>0</v>
      </c>
      <c r="C10" s="157" t="s">
        <v>177</v>
      </c>
      <c r="D10" s="125"/>
      <c r="E10" s="158"/>
      <c r="F10" s="158"/>
      <c r="G10" s="158"/>
      <c r="H10" s="137"/>
    </row>
    <row r="11" spans="2:8" ht="15" thickBot="1" x14ac:dyDescent="0.25">
      <c r="B11" s="159"/>
      <c r="C11" s="39"/>
      <c r="E11" s="159"/>
      <c r="F11" s="159"/>
      <c r="G11" s="159"/>
    </row>
    <row r="12" spans="2:8" ht="15" x14ac:dyDescent="0.25">
      <c r="B12" s="187" t="s">
        <v>7</v>
      </c>
      <c r="C12" s="188"/>
      <c r="D12" s="188"/>
      <c r="E12" s="188"/>
      <c r="F12" s="188"/>
      <c r="G12" s="188"/>
      <c r="H12" s="189"/>
    </row>
    <row r="13" spans="2:8" ht="15" x14ac:dyDescent="0.25">
      <c r="B13" s="160" t="s">
        <v>8</v>
      </c>
      <c r="C13" s="161" t="s">
        <v>9</v>
      </c>
      <c r="D13" s="161" t="s">
        <v>171</v>
      </c>
      <c r="E13" s="162" t="s">
        <v>10</v>
      </c>
      <c r="F13" s="163" t="s">
        <v>11</v>
      </c>
      <c r="G13" s="162" t="s">
        <v>12</v>
      </c>
      <c r="H13" s="164" t="s">
        <v>13</v>
      </c>
    </row>
    <row r="14" spans="2:8" ht="15" x14ac:dyDescent="0.25">
      <c r="B14" s="165"/>
      <c r="C14" s="166" t="s">
        <v>14</v>
      </c>
      <c r="D14" s="138"/>
      <c r="E14" s="167"/>
      <c r="F14" s="167">
        <f>SUMIF(F15:F20,"&gt;0")</f>
        <v>0</v>
      </c>
      <c r="G14" s="167" t="e">
        <f>SUM(G15:G20)</f>
        <v>#N/A</v>
      </c>
      <c r="H14" s="42"/>
    </row>
    <row r="15" spans="2:8" ht="14.25" x14ac:dyDescent="0.2">
      <c r="B15" s="168">
        <f>B10+1</f>
        <v>1</v>
      </c>
      <c r="C15" s="169" t="s">
        <v>178</v>
      </c>
      <c r="D15" s="123"/>
      <c r="E15" s="170" t="e">
        <f>VLOOKUP(D15,'Drop Downs'!$B$3:$C$9,2,FALSE)</f>
        <v>#N/A</v>
      </c>
      <c r="F15" s="170" t="e">
        <f>IF(E15&gt;-0.01,1,0)</f>
        <v>#N/A</v>
      </c>
      <c r="G15" s="170" t="e">
        <f t="shared" ref="G15:G20" si="0">E15*F15</f>
        <v>#N/A</v>
      </c>
      <c r="H15" s="126"/>
    </row>
    <row r="16" spans="2:8" ht="28.5" x14ac:dyDescent="0.2">
      <c r="B16" s="168">
        <f>B15+1</f>
        <v>2</v>
      </c>
      <c r="C16" s="169" t="s">
        <v>179</v>
      </c>
      <c r="D16" s="123"/>
      <c r="E16" s="170" t="e">
        <f>VLOOKUP(D16,'Drop Downs'!$B$3:$C$9,2,FALSE)</f>
        <v>#N/A</v>
      </c>
      <c r="F16" s="170" t="e">
        <f t="shared" ref="F16:F20" si="1">IF(E16&gt;-0.01,1,0)</f>
        <v>#N/A</v>
      </c>
      <c r="G16" s="170" t="e">
        <f t="shared" si="0"/>
        <v>#N/A</v>
      </c>
      <c r="H16" s="126"/>
    </row>
    <row r="17" spans="2:8" ht="28.5" x14ac:dyDescent="0.2">
      <c r="B17" s="168">
        <f t="shared" ref="B17:B18" si="2">B16+1</f>
        <v>3</v>
      </c>
      <c r="C17" s="39" t="s">
        <v>180</v>
      </c>
      <c r="D17" s="123"/>
      <c r="E17" s="170" t="e">
        <f>VLOOKUP(D17,'Drop Downs'!$B$21:$C$27,2,FALSE)</f>
        <v>#N/A</v>
      </c>
      <c r="F17" s="170" t="e">
        <f t="shared" si="1"/>
        <v>#N/A</v>
      </c>
      <c r="G17" s="170" t="e">
        <f t="shared" si="0"/>
        <v>#N/A</v>
      </c>
      <c r="H17" s="126"/>
    </row>
    <row r="18" spans="2:8" ht="28.5" x14ac:dyDescent="0.2">
      <c r="B18" s="168">
        <f t="shared" si="2"/>
        <v>4</v>
      </c>
      <c r="C18" s="169" t="s">
        <v>181</v>
      </c>
      <c r="D18" s="123"/>
      <c r="E18" s="170" t="e">
        <f>VLOOKUP(D18,'Drop Downs'!$B$21:$C$27,2,FALSE)</f>
        <v>#N/A</v>
      </c>
      <c r="F18" s="170" t="e">
        <f t="shared" si="1"/>
        <v>#N/A</v>
      </c>
      <c r="G18" s="170" t="e">
        <f t="shared" si="0"/>
        <v>#N/A</v>
      </c>
      <c r="H18" s="126"/>
    </row>
    <row r="19" spans="2:8" ht="28.5" x14ac:dyDescent="0.2">
      <c r="B19" s="168">
        <f>B18+1</f>
        <v>5</v>
      </c>
      <c r="C19" s="169" t="s">
        <v>182</v>
      </c>
      <c r="D19" s="123"/>
      <c r="E19" s="170" t="e">
        <f>VLOOKUP(D19,'Drop Downs'!$B$21:$C$27,2,FALSE)</f>
        <v>#N/A</v>
      </c>
      <c r="F19" s="170" t="e">
        <f t="shared" si="1"/>
        <v>#N/A</v>
      </c>
      <c r="G19" s="170" t="e">
        <f t="shared" si="0"/>
        <v>#N/A</v>
      </c>
      <c r="H19" s="126"/>
    </row>
    <row r="20" spans="2:8" ht="28.5" x14ac:dyDescent="0.2">
      <c r="B20" s="168">
        <f>B19+1</f>
        <v>6</v>
      </c>
      <c r="C20" s="169" t="s">
        <v>183</v>
      </c>
      <c r="D20" s="123"/>
      <c r="E20" s="170" t="e">
        <f>VLOOKUP(D20,'Drop Downs'!B30:C36,2,FALSE)</f>
        <v>#N/A</v>
      </c>
      <c r="F20" s="170" t="e">
        <f t="shared" si="1"/>
        <v>#N/A</v>
      </c>
      <c r="G20" s="170" t="e">
        <f t="shared" si="0"/>
        <v>#N/A</v>
      </c>
      <c r="H20" s="126"/>
    </row>
    <row r="21" spans="2:8" ht="15" x14ac:dyDescent="0.25">
      <c r="B21" s="165"/>
      <c r="C21" s="166" t="s">
        <v>23</v>
      </c>
      <c r="D21" s="138"/>
      <c r="E21" s="167"/>
      <c r="F21" s="167">
        <f>SUMIF(F22:F26,"&gt;0")</f>
        <v>0</v>
      </c>
      <c r="G21" s="167" t="e">
        <f>SUM(G22:G26)</f>
        <v>#N/A</v>
      </c>
      <c r="H21" s="42"/>
    </row>
    <row r="22" spans="2:8" ht="28.5" x14ac:dyDescent="0.2">
      <c r="B22" s="168">
        <f>B20+1</f>
        <v>7</v>
      </c>
      <c r="C22" s="169" t="s">
        <v>184</v>
      </c>
      <c r="D22" s="123"/>
      <c r="E22" s="170" t="e">
        <f>VLOOKUP(D22,'Drop Downs'!$B$39:$C$45,2,FALSE)</f>
        <v>#N/A</v>
      </c>
      <c r="F22" s="170" t="e">
        <f>IF(E22&gt;-0.01,1,0)</f>
        <v>#N/A</v>
      </c>
      <c r="G22" s="170" t="e">
        <f>E22*F22</f>
        <v>#N/A</v>
      </c>
      <c r="H22" s="126"/>
    </row>
    <row r="23" spans="2:8" ht="28.5" x14ac:dyDescent="0.2">
      <c r="B23" s="168">
        <f t="shared" ref="B23:B26" si="3">B22+1</f>
        <v>8</v>
      </c>
      <c r="C23" s="169" t="s">
        <v>185</v>
      </c>
      <c r="D23" s="123"/>
      <c r="E23" s="170" t="e">
        <f>VLOOKUP(D23,'Drop Downs'!$B$39:$C$45,2,FALSE)</f>
        <v>#N/A</v>
      </c>
      <c r="F23" s="170" t="e">
        <f>IF(E23&gt;-0.01,1,0)</f>
        <v>#N/A</v>
      </c>
      <c r="G23" s="170" t="e">
        <f t="shared" ref="G23:G26" si="4">E23*F23</f>
        <v>#N/A</v>
      </c>
      <c r="H23" s="126"/>
    </row>
    <row r="24" spans="2:8" ht="28.5" x14ac:dyDescent="0.2">
      <c r="B24" s="168">
        <f t="shared" si="3"/>
        <v>9</v>
      </c>
      <c r="C24" s="169" t="s">
        <v>186</v>
      </c>
      <c r="D24" s="123"/>
      <c r="E24" s="170" t="e">
        <f>VLOOKUP(D24,'Drop Downs'!$B$39:$C$45,2,FALSE)</f>
        <v>#N/A</v>
      </c>
      <c r="F24" s="170" t="e">
        <f>IF(E24&gt;-0.01,0.5,0)</f>
        <v>#N/A</v>
      </c>
      <c r="G24" s="170" t="e">
        <f t="shared" si="4"/>
        <v>#N/A</v>
      </c>
      <c r="H24" s="126"/>
    </row>
    <row r="25" spans="2:8" ht="28.5" x14ac:dyDescent="0.2">
      <c r="B25" s="168">
        <f t="shared" si="3"/>
        <v>10</v>
      </c>
      <c r="C25" s="169" t="s">
        <v>187</v>
      </c>
      <c r="D25" s="123"/>
      <c r="E25" s="170" t="e">
        <f>VLOOKUP(D25,'Drop Downs'!$B$39:$C$45,2,FALSE)</f>
        <v>#N/A</v>
      </c>
      <c r="F25" s="170" t="e">
        <f>IF(E25&gt;-0.01,0.5,0)</f>
        <v>#N/A</v>
      </c>
      <c r="G25" s="170" t="e">
        <f t="shared" si="4"/>
        <v>#N/A</v>
      </c>
      <c r="H25" s="126"/>
    </row>
    <row r="26" spans="2:8" ht="28.5" x14ac:dyDescent="0.2">
      <c r="B26" s="168">
        <f t="shared" si="3"/>
        <v>11</v>
      </c>
      <c r="C26" s="169" t="s">
        <v>188</v>
      </c>
      <c r="D26" s="123"/>
      <c r="E26" s="170" t="e">
        <f>VLOOKUP(D26,'Drop Downs'!$B$39:$C$45,2,FALSE)</f>
        <v>#N/A</v>
      </c>
      <c r="F26" s="170" t="e">
        <f>IF(E26&gt;-0.01,1,0)</f>
        <v>#N/A</v>
      </c>
      <c r="G26" s="170" t="e">
        <f t="shared" si="4"/>
        <v>#N/A</v>
      </c>
      <c r="H26" s="126"/>
    </row>
    <row r="27" spans="2:8" ht="15" x14ac:dyDescent="0.25">
      <c r="B27" s="165"/>
      <c r="C27" s="166" t="s">
        <v>31</v>
      </c>
      <c r="D27" s="138"/>
      <c r="E27" s="167"/>
      <c r="F27" s="167">
        <f>SUMIF(F28:F39,"&gt;0")</f>
        <v>0</v>
      </c>
      <c r="G27" s="167" t="e">
        <f>SUM(G28:G39)</f>
        <v>#N/A</v>
      </c>
      <c r="H27" s="42"/>
    </row>
    <row r="28" spans="2:8" ht="28.5" x14ac:dyDescent="0.2">
      <c r="B28" s="168">
        <f>B26+1</f>
        <v>12</v>
      </c>
      <c r="C28" s="169" t="s">
        <v>189</v>
      </c>
      <c r="D28" s="123"/>
      <c r="E28" s="170" t="e">
        <f>VLOOKUP(D28,'Drop Downs'!$B$48:$C$53,2,FALSE)</f>
        <v>#N/A</v>
      </c>
      <c r="F28" s="170" t="e">
        <f t="shared" ref="F28:F34" si="5">IF(E28&gt;-0.01,1,0)</f>
        <v>#N/A</v>
      </c>
      <c r="G28" s="170" t="e">
        <f t="shared" ref="G28:G39" si="6">E28*F28</f>
        <v>#N/A</v>
      </c>
      <c r="H28" s="126"/>
    </row>
    <row r="29" spans="2:8" ht="28.5" x14ac:dyDescent="0.2">
      <c r="B29" s="168">
        <f t="shared" ref="B29:B39" si="7">B28+1</f>
        <v>13</v>
      </c>
      <c r="C29" s="169" t="s">
        <v>190</v>
      </c>
      <c r="D29" s="123"/>
      <c r="E29" s="170" t="e">
        <f>VLOOKUP(D29,'Drop Downs'!$B$48:$C$53,2,FALSE)</f>
        <v>#N/A</v>
      </c>
      <c r="F29" s="170" t="e">
        <f t="shared" si="5"/>
        <v>#N/A</v>
      </c>
      <c r="G29" s="170" t="e">
        <f t="shared" si="6"/>
        <v>#N/A</v>
      </c>
      <c r="H29" s="126"/>
    </row>
    <row r="30" spans="2:8" ht="42.75" x14ac:dyDescent="0.2">
      <c r="B30" s="168">
        <f t="shared" si="7"/>
        <v>14</v>
      </c>
      <c r="C30" s="169" t="s">
        <v>191</v>
      </c>
      <c r="D30" s="123"/>
      <c r="E30" s="170" t="e">
        <f>VLOOKUP(D30,'Drop Downs'!$B$48:$C$53,2,FALSE)</f>
        <v>#N/A</v>
      </c>
      <c r="F30" s="170" t="e">
        <f t="shared" si="5"/>
        <v>#N/A</v>
      </c>
      <c r="G30" s="170" t="e">
        <f t="shared" si="6"/>
        <v>#N/A</v>
      </c>
      <c r="H30" s="126"/>
    </row>
    <row r="31" spans="2:8" ht="27" customHeight="1" x14ac:dyDescent="0.2">
      <c r="B31" s="168">
        <f t="shared" si="7"/>
        <v>15</v>
      </c>
      <c r="C31" s="169" t="s">
        <v>192</v>
      </c>
      <c r="D31" s="123"/>
      <c r="E31" s="170" t="e">
        <f>VLOOKUP(D31,'Drop Downs'!$B$48:$C$53,2,FALSE)</f>
        <v>#N/A</v>
      </c>
      <c r="F31" s="170" t="e">
        <f t="shared" si="5"/>
        <v>#N/A</v>
      </c>
      <c r="G31" s="170" t="e">
        <f>E31*F31</f>
        <v>#N/A</v>
      </c>
      <c r="H31" s="126"/>
    </row>
    <row r="32" spans="2:8" ht="28.5" x14ac:dyDescent="0.2">
      <c r="B32" s="168">
        <f t="shared" si="7"/>
        <v>16</v>
      </c>
      <c r="C32" s="169" t="s">
        <v>193</v>
      </c>
      <c r="D32" s="123"/>
      <c r="E32" s="170" t="e">
        <f>VLOOKUP(D32,'Drop Downs'!$B$48:$C$53,2,FALSE)</f>
        <v>#N/A</v>
      </c>
      <c r="F32" s="170" t="e">
        <f t="shared" si="5"/>
        <v>#N/A</v>
      </c>
      <c r="G32" s="170" t="e">
        <f t="shared" si="6"/>
        <v>#N/A</v>
      </c>
      <c r="H32" s="126"/>
    </row>
    <row r="33" spans="2:8" ht="14.25" x14ac:dyDescent="0.2">
      <c r="B33" s="168">
        <f t="shared" si="7"/>
        <v>17</v>
      </c>
      <c r="C33" s="169" t="s">
        <v>194</v>
      </c>
      <c r="D33" s="123"/>
      <c r="E33" s="170" t="e">
        <f>VLOOKUP(D33,'Drop Downs'!$B$56:$C$62,2,FALSE)</f>
        <v>#N/A</v>
      </c>
      <c r="F33" s="170" t="e">
        <f>IF(E33&gt;-0.01,0.5,0)</f>
        <v>#N/A</v>
      </c>
      <c r="G33" s="170" t="e">
        <f t="shared" si="6"/>
        <v>#N/A</v>
      </c>
      <c r="H33" s="126"/>
    </row>
    <row r="34" spans="2:8" ht="28.5" x14ac:dyDescent="0.2">
      <c r="B34" s="168">
        <f t="shared" si="7"/>
        <v>18</v>
      </c>
      <c r="C34" s="169" t="s">
        <v>195</v>
      </c>
      <c r="D34" s="123"/>
      <c r="E34" s="170" t="e">
        <f>VLOOKUP(D34,'Drop Downs'!$B$65:$C$71,2,FALSE)</f>
        <v>#N/A</v>
      </c>
      <c r="F34" s="170" t="e">
        <f t="shared" si="5"/>
        <v>#N/A</v>
      </c>
      <c r="G34" s="170" t="e">
        <f t="shared" si="6"/>
        <v>#N/A</v>
      </c>
      <c r="H34" s="126"/>
    </row>
    <row r="35" spans="2:8" ht="28.5" x14ac:dyDescent="0.2">
      <c r="B35" s="168">
        <f t="shared" si="7"/>
        <v>19</v>
      </c>
      <c r="C35" s="169" t="s">
        <v>196</v>
      </c>
      <c r="D35" s="123"/>
      <c r="E35" s="170" t="e">
        <f>VLOOKUP(D35,'Drop Downs'!$B$74:$C$80,2,FALSE)</f>
        <v>#N/A</v>
      </c>
      <c r="F35" s="171" t="e">
        <f>IF(E35&gt;-0.01,-0.5,0)</f>
        <v>#N/A</v>
      </c>
      <c r="G35" s="170" t="e">
        <f t="shared" si="6"/>
        <v>#N/A</v>
      </c>
      <c r="H35" s="126"/>
    </row>
    <row r="36" spans="2:8" ht="14.25" x14ac:dyDescent="0.2">
      <c r="B36" s="168">
        <f t="shared" si="7"/>
        <v>20</v>
      </c>
      <c r="C36" s="169" t="s">
        <v>197</v>
      </c>
      <c r="D36" s="123"/>
      <c r="E36" s="170" t="e">
        <f>VLOOKUP(D36,'Drop Downs'!$B$56:$C$62,2,FALSE)</f>
        <v>#N/A</v>
      </c>
      <c r="F36" s="170" t="e">
        <f>IF(E36&gt;-0.01,0.5,0)</f>
        <v>#N/A</v>
      </c>
      <c r="G36" s="170" t="e">
        <f t="shared" si="6"/>
        <v>#N/A</v>
      </c>
      <c r="H36" s="126"/>
    </row>
    <row r="37" spans="2:8" ht="28.5" x14ac:dyDescent="0.2">
      <c r="B37" s="168">
        <f t="shared" si="7"/>
        <v>21</v>
      </c>
      <c r="C37" s="169" t="s">
        <v>198</v>
      </c>
      <c r="D37" s="123"/>
      <c r="E37" s="170" t="e">
        <f>VLOOKUP(D37,'Drop Downs'!$B$65:$C$71,2,FALSE)</f>
        <v>#N/A</v>
      </c>
      <c r="F37" s="170" t="e">
        <f t="shared" ref="F37" si="8">IF(E37&gt;-0.01,1,0)</f>
        <v>#N/A</v>
      </c>
      <c r="G37" s="170" t="e">
        <f t="shared" si="6"/>
        <v>#N/A</v>
      </c>
      <c r="H37" s="126"/>
    </row>
    <row r="38" spans="2:8" ht="14.25" x14ac:dyDescent="0.2">
      <c r="B38" s="168">
        <f t="shared" si="7"/>
        <v>22</v>
      </c>
      <c r="C38" s="169" t="s">
        <v>199</v>
      </c>
      <c r="D38" s="123"/>
      <c r="E38" s="170" t="e">
        <f>VLOOKUP(D38,'Drop Downs'!$B$56:$C$62,2,FALSE)</f>
        <v>#N/A</v>
      </c>
      <c r="F38" s="170" t="e">
        <f>IF(E38&gt;-0.01,0.5,0)</f>
        <v>#N/A</v>
      </c>
      <c r="G38" s="170" t="e">
        <f t="shared" si="6"/>
        <v>#N/A</v>
      </c>
      <c r="H38" s="126"/>
    </row>
    <row r="39" spans="2:8" ht="14.25" x14ac:dyDescent="0.2">
      <c r="B39" s="168">
        <f t="shared" si="7"/>
        <v>23</v>
      </c>
      <c r="C39" s="169" t="s">
        <v>200</v>
      </c>
      <c r="D39" s="123"/>
      <c r="E39" s="170" t="e">
        <f>VLOOKUP(D39,'Drop Downs'!$B$83:$C$89,2,FALSE)</f>
        <v>#N/A</v>
      </c>
      <c r="F39" s="170" t="e">
        <f>IF(E39&gt;-0.01,2,0)</f>
        <v>#N/A</v>
      </c>
      <c r="G39" s="170" t="e">
        <f t="shared" si="6"/>
        <v>#N/A</v>
      </c>
      <c r="H39" s="126"/>
    </row>
    <row r="40" spans="2:8" ht="15" x14ac:dyDescent="0.25">
      <c r="B40" s="165"/>
      <c r="C40" s="166" t="s">
        <v>45</v>
      </c>
      <c r="D40" s="138"/>
      <c r="E40" s="167"/>
      <c r="F40" s="167">
        <f>SUMIF(F41:F45,"&gt;0")</f>
        <v>0</v>
      </c>
      <c r="G40" s="167" t="e">
        <f>SUM(G41:G45)</f>
        <v>#N/A</v>
      </c>
      <c r="H40" s="42"/>
    </row>
    <row r="41" spans="2:8" ht="28.5" x14ac:dyDescent="0.2">
      <c r="B41" s="168">
        <f>B39+1</f>
        <v>24</v>
      </c>
      <c r="C41" s="169" t="s">
        <v>201</v>
      </c>
      <c r="D41" s="123"/>
      <c r="E41" s="170" t="e">
        <f>VLOOKUP(D41,'Drop Downs'!$B$92:$C$98,2,FALSE)</f>
        <v>#N/A</v>
      </c>
      <c r="F41" s="170" t="e">
        <f>IF(E41&gt;-0.01,0.5,0)</f>
        <v>#N/A</v>
      </c>
      <c r="G41" s="170" t="e">
        <f>E41*F41</f>
        <v>#N/A</v>
      </c>
      <c r="H41" s="126"/>
    </row>
    <row r="42" spans="2:8" ht="28.5" x14ac:dyDescent="0.2">
      <c r="B42" s="168">
        <f>B41+1</f>
        <v>25</v>
      </c>
      <c r="C42" s="169" t="s">
        <v>202</v>
      </c>
      <c r="D42" s="123"/>
      <c r="E42" s="170" t="e">
        <f>VLOOKUP(D42,'Drop Downs'!$B$101:$C$107,2,FALSE)</f>
        <v>#N/A</v>
      </c>
      <c r="F42" s="170" t="e">
        <f>IF(E42&gt;-0.01,0.5,0)</f>
        <v>#N/A</v>
      </c>
      <c r="G42" s="170" t="e">
        <f>E42*F42</f>
        <v>#N/A</v>
      </c>
      <c r="H42" s="126"/>
    </row>
    <row r="43" spans="2:8" ht="28.5" x14ac:dyDescent="0.2">
      <c r="B43" s="168">
        <f>B42+1</f>
        <v>26</v>
      </c>
      <c r="C43" s="169" t="s">
        <v>203</v>
      </c>
      <c r="D43" s="123"/>
      <c r="E43" s="170" t="e">
        <f>VLOOKUP(D43,'Drop Downs'!$B$110:$C$116,2,FALSE)</f>
        <v>#N/A</v>
      </c>
      <c r="F43" s="170" t="e">
        <f>IF(E43&gt;-0.01,0.5,0)</f>
        <v>#N/A</v>
      </c>
      <c r="G43" s="170" t="e">
        <f>E43*F43</f>
        <v>#N/A</v>
      </c>
      <c r="H43" s="126"/>
    </row>
    <row r="44" spans="2:8" ht="28.5" x14ac:dyDescent="0.2">
      <c r="B44" s="168">
        <f>B43+1</f>
        <v>27</v>
      </c>
      <c r="C44" s="169" t="s">
        <v>204</v>
      </c>
      <c r="D44" s="123"/>
      <c r="E44" s="170" t="e">
        <f>VLOOKUP(D44,'Drop Downs'!$B$119:$C$125,2,FALSE)</f>
        <v>#N/A</v>
      </c>
      <c r="F44" s="170" t="e">
        <f>IF(E44&gt;-0.01,0.5,0)</f>
        <v>#N/A</v>
      </c>
      <c r="G44" s="170" t="e">
        <f>E44*F44</f>
        <v>#N/A</v>
      </c>
      <c r="H44" s="126"/>
    </row>
    <row r="45" spans="2:8" ht="29.25" thickBot="1" x14ac:dyDescent="0.25">
      <c r="B45" s="172">
        <f>B44+1</f>
        <v>28</v>
      </c>
      <c r="C45" s="173" t="s">
        <v>205</v>
      </c>
      <c r="D45" s="124"/>
      <c r="E45" s="174" t="e">
        <f>VLOOKUP(D45,'Drop Downs'!$B$128:$C$134,2,FALSE)</f>
        <v>#N/A</v>
      </c>
      <c r="F45" s="174" t="e">
        <f t="shared" ref="F45" si="9">IF(E45&gt;-0.01,1,0)</f>
        <v>#N/A</v>
      </c>
      <c r="G45" s="174" t="e">
        <f>E45*F45</f>
        <v>#N/A</v>
      </c>
      <c r="H45" s="127"/>
    </row>
    <row r="46" spans="2:8" ht="14.25" x14ac:dyDescent="0.2">
      <c r="B46" s="159"/>
      <c r="C46" s="39"/>
      <c r="E46" s="159"/>
      <c r="F46" s="159"/>
      <c r="G46" s="159"/>
    </row>
    <row r="47" spans="2:8" ht="15" thickBot="1" x14ac:dyDescent="0.25">
      <c r="B47" s="159"/>
      <c r="C47" s="39"/>
      <c r="E47" s="159"/>
      <c r="F47" s="159"/>
      <c r="G47" s="159"/>
    </row>
    <row r="48" spans="2:8" ht="15" x14ac:dyDescent="0.25">
      <c r="B48" s="187" t="s">
        <v>206</v>
      </c>
      <c r="C48" s="188"/>
      <c r="D48" s="188"/>
      <c r="E48" s="188"/>
      <c r="F48" s="188"/>
      <c r="G48" s="188"/>
      <c r="H48" s="189"/>
    </row>
    <row r="49" spans="2:8" ht="15" x14ac:dyDescent="0.25">
      <c r="B49" s="160" t="s">
        <v>8</v>
      </c>
      <c r="C49" s="161" t="s">
        <v>9</v>
      </c>
      <c r="D49" s="161"/>
      <c r="E49" s="162" t="s">
        <v>10</v>
      </c>
      <c r="F49" s="163" t="s">
        <v>11</v>
      </c>
      <c r="G49" s="162" t="s">
        <v>12</v>
      </c>
      <c r="H49" s="164" t="s">
        <v>13</v>
      </c>
    </row>
    <row r="50" spans="2:8" ht="15" x14ac:dyDescent="0.25">
      <c r="B50" s="165"/>
      <c r="C50" s="166" t="s">
        <v>207</v>
      </c>
      <c r="D50" s="138"/>
      <c r="E50" s="167"/>
      <c r="F50" s="167">
        <f>SUMIF(F51:F54,"&gt;0")</f>
        <v>0</v>
      </c>
      <c r="G50" s="167" t="e">
        <f>SUM(G51:G54)</f>
        <v>#N/A</v>
      </c>
      <c r="H50" s="42"/>
    </row>
    <row r="51" spans="2:8" ht="28.5" x14ac:dyDescent="0.2">
      <c r="B51" s="168">
        <f>B45+1</f>
        <v>29</v>
      </c>
      <c r="C51" s="169" t="s">
        <v>208</v>
      </c>
      <c r="D51" s="123"/>
      <c r="E51" s="170" t="e">
        <f>VLOOKUP(D51,'Drop Downs'!$B$146:$C$152,2,FALSE)</f>
        <v>#N/A</v>
      </c>
      <c r="F51" s="170" t="e">
        <f t="shared" ref="F51" si="10">IF(E51&gt;-0.01,1,0)</f>
        <v>#N/A</v>
      </c>
      <c r="G51" s="170" t="e">
        <f>E51*F51</f>
        <v>#N/A</v>
      </c>
      <c r="H51" s="126"/>
    </row>
    <row r="52" spans="2:8" ht="28.5" x14ac:dyDescent="0.2">
      <c r="B52" s="168">
        <f t="shared" ref="B52:B54" si="11">B51+1</f>
        <v>30</v>
      </c>
      <c r="C52" s="169" t="s">
        <v>209</v>
      </c>
      <c r="D52" s="123"/>
      <c r="E52" s="170" t="e">
        <f>VLOOKUP(D52,'Drop Downs'!$B$155:$C$161,2,FALSE)</f>
        <v>#N/A</v>
      </c>
      <c r="F52" s="170" t="e">
        <f>IF(E52&gt;-0.01,0.5,0)</f>
        <v>#N/A</v>
      </c>
      <c r="G52" s="170" t="e">
        <f>E52*F52</f>
        <v>#N/A</v>
      </c>
      <c r="H52" s="126"/>
    </row>
    <row r="53" spans="2:8" ht="28.5" x14ac:dyDescent="0.2">
      <c r="B53" s="168">
        <f>B52+1</f>
        <v>31</v>
      </c>
      <c r="C53" s="169" t="s">
        <v>210</v>
      </c>
      <c r="D53" s="123"/>
      <c r="E53" s="170" t="e">
        <f>VLOOKUP(D53,'Drop Downs'!$B$164:$C$170,2,FALSE)</f>
        <v>#N/A</v>
      </c>
      <c r="F53" s="170" t="e">
        <f>IF(E53&gt;-0.01,1,0)</f>
        <v>#N/A</v>
      </c>
      <c r="G53" s="170" t="e">
        <f t="shared" ref="G53:G54" si="12">E53*F53</f>
        <v>#N/A</v>
      </c>
      <c r="H53" s="126"/>
    </row>
    <row r="54" spans="2:8" ht="42.75" x14ac:dyDescent="0.2">
      <c r="B54" s="168">
        <f t="shared" si="11"/>
        <v>32</v>
      </c>
      <c r="C54" s="169" t="s">
        <v>211</v>
      </c>
      <c r="D54" s="123"/>
      <c r="E54" s="170" t="e">
        <f>VLOOKUP(D54,'Drop Downs'!$B$164:$C$170,2,FALSE)</f>
        <v>#N/A</v>
      </c>
      <c r="F54" s="170" t="e">
        <f t="shared" ref="F54" si="13">IF(E54&gt;-0.01,1,0)</f>
        <v>#N/A</v>
      </c>
      <c r="G54" s="170" t="e">
        <f t="shared" si="12"/>
        <v>#N/A</v>
      </c>
      <c r="H54" s="126"/>
    </row>
    <row r="55" spans="2:8" ht="15" x14ac:dyDescent="0.25">
      <c r="B55" s="165"/>
      <c r="C55" s="166" t="s">
        <v>58</v>
      </c>
      <c r="D55" s="138"/>
      <c r="E55" s="167"/>
      <c r="F55" s="167">
        <f>SUMIF(F56:F65,"&gt;0")</f>
        <v>0</v>
      </c>
      <c r="G55" s="167" t="e">
        <f>SUM(G56:G65)</f>
        <v>#N/A</v>
      </c>
      <c r="H55" s="42"/>
    </row>
    <row r="56" spans="2:8" ht="28.5" x14ac:dyDescent="0.2">
      <c r="B56" s="168">
        <f>B54+1</f>
        <v>33</v>
      </c>
      <c r="C56" s="169" t="s">
        <v>212</v>
      </c>
      <c r="D56" s="123"/>
      <c r="E56" s="170" t="e">
        <f>VLOOKUP(D56,'Drop Downs'!$B$173:$C$179,2,FALSE)</f>
        <v>#N/A</v>
      </c>
      <c r="F56" s="170" t="e">
        <f t="shared" ref="F56:F57" si="14">IF(E56&gt;-0.01,1,0)</f>
        <v>#N/A</v>
      </c>
      <c r="G56" s="170" t="e">
        <f t="shared" ref="G56:G65" si="15">E56*F56</f>
        <v>#N/A</v>
      </c>
      <c r="H56" s="126"/>
    </row>
    <row r="57" spans="2:8" ht="28.5" x14ac:dyDescent="0.2">
      <c r="B57" s="168">
        <f t="shared" ref="B57:B65" si="16">B56+1</f>
        <v>34</v>
      </c>
      <c r="C57" s="169" t="s">
        <v>213</v>
      </c>
      <c r="D57" s="123"/>
      <c r="E57" s="170" t="e">
        <f>VLOOKUP(D57,'Drop Downs'!$B$173:$C$179,2,FALSE)</f>
        <v>#N/A</v>
      </c>
      <c r="F57" s="170" t="e">
        <f t="shared" si="14"/>
        <v>#N/A</v>
      </c>
      <c r="G57" s="170" t="e">
        <f t="shared" si="15"/>
        <v>#N/A</v>
      </c>
      <c r="H57" s="126"/>
    </row>
    <row r="58" spans="2:8" ht="28.5" x14ac:dyDescent="0.2">
      <c r="B58" s="168">
        <f t="shared" si="16"/>
        <v>35</v>
      </c>
      <c r="C58" s="169" t="s">
        <v>214</v>
      </c>
      <c r="D58" s="123"/>
      <c r="E58" s="170" t="e">
        <f>VLOOKUP(D58,'Drop Downs'!$B$173:$C$179,2,FALSE)</f>
        <v>#N/A</v>
      </c>
      <c r="F58" s="170" t="e">
        <f>IF(E58&gt;-0.01,0.5,0)</f>
        <v>#N/A</v>
      </c>
      <c r="G58" s="170" t="e">
        <f t="shared" si="15"/>
        <v>#N/A</v>
      </c>
      <c r="H58" s="126"/>
    </row>
    <row r="59" spans="2:8" ht="28.5" x14ac:dyDescent="0.2">
      <c r="B59" s="168">
        <f t="shared" si="16"/>
        <v>36</v>
      </c>
      <c r="C59" s="169" t="s">
        <v>215</v>
      </c>
      <c r="D59" s="123"/>
      <c r="E59" s="170" t="e">
        <f>VLOOKUP(D59,'Drop Downs'!$B$173:$C$179,2,FALSE)</f>
        <v>#N/A</v>
      </c>
      <c r="F59" s="170" t="e">
        <f t="shared" ref="F59" si="17">IF(E59&gt;-0.01,1,0)</f>
        <v>#N/A</v>
      </c>
      <c r="G59" s="170" t="e">
        <f t="shared" si="15"/>
        <v>#N/A</v>
      </c>
      <c r="H59" s="126"/>
    </row>
    <row r="60" spans="2:8" ht="15" customHeight="1" x14ac:dyDescent="0.2">
      <c r="B60" s="168">
        <f t="shared" si="16"/>
        <v>37</v>
      </c>
      <c r="C60" s="169" t="s">
        <v>216</v>
      </c>
      <c r="D60" s="123"/>
      <c r="E60" s="170" t="e">
        <f>VLOOKUP(D60,'Drop Downs'!$B$173:$C$179,2,FALSE)</f>
        <v>#N/A</v>
      </c>
      <c r="F60" s="170" t="e">
        <f t="shared" ref="F60:F65" si="18">IF(E60&gt;-0.01,0.5,0)</f>
        <v>#N/A</v>
      </c>
      <c r="G60" s="170" t="e">
        <f t="shared" si="15"/>
        <v>#N/A</v>
      </c>
      <c r="H60" s="126"/>
    </row>
    <row r="61" spans="2:8" ht="28.5" x14ac:dyDescent="0.2">
      <c r="B61" s="168">
        <f t="shared" si="16"/>
        <v>38</v>
      </c>
      <c r="C61" s="169" t="s">
        <v>217</v>
      </c>
      <c r="D61" s="123"/>
      <c r="E61" s="170" t="e">
        <f>VLOOKUP(D61,'Drop Downs'!$B$173:$C$179,2,FALSE)</f>
        <v>#N/A</v>
      </c>
      <c r="F61" s="170" t="e">
        <f t="shared" si="18"/>
        <v>#N/A</v>
      </c>
      <c r="G61" s="170" t="e">
        <f>E61*F61</f>
        <v>#N/A</v>
      </c>
      <c r="H61" s="126"/>
    </row>
    <row r="62" spans="2:8" ht="28.5" x14ac:dyDescent="0.2">
      <c r="B62" s="168">
        <f t="shared" si="16"/>
        <v>39</v>
      </c>
      <c r="C62" s="169" t="s">
        <v>218</v>
      </c>
      <c r="D62" s="123"/>
      <c r="E62" s="170" t="e">
        <f>VLOOKUP(D62,'Drop Downs'!$B$173:$C$179,2,FALSE)</f>
        <v>#N/A</v>
      </c>
      <c r="F62" s="170" t="e">
        <f t="shared" si="18"/>
        <v>#N/A</v>
      </c>
      <c r="G62" s="170" t="e">
        <f t="shared" si="15"/>
        <v>#N/A</v>
      </c>
      <c r="H62" s="126"/>
    </row>
    <row r="63" spans="2:8" ht="14.25" x14ac:dyDescent="0.2">
      <c r="B63" s="168">
        <f t="shared" si="16"/>
        <v>40</v>
      </c>
      <c r="C63" s="169" t="s">
        <v>219</v>
      </c>
      <c r="D63" s="123"/>
      <c r="E63" s="170" t="e">
        <f>VLOOKUP(D63,'Drop Downs'!$B$182:$C$188,2,FALSE)</f>
        <v>#N/A</v>
      </c>
      <c r="F63" s="170" t="e">
        <f t="shared" si="18"/>
        <v>#N/A</v>
      </c>
      <c r="G63" s="170" t="e">
        <f t="shared" si="15"/>
        <v>#N/A</v>
      </c>
      <c r="H63" s="126"/>
    </row>
    <row r="64" spans="2:8" ht="28.5" x14ac:dyDescent="0.2">
      <c r="B64" s="168">
        <f t="shared" si="16"/>
        <v>41</v>
      </c>
      <c r="C64" s="169" t="s">
        <v>220</v>
      </c>
      <c r="D64" s="123"/>
      <c r="E64" s="170" t="e">
        <f>VLOOKUP(D64,'Drop Downs'!$B$191:$C$197,2,FALSE)</f>
        <v>#N/A</v>
      </c>
      <c r="F64" s="170" t="e">
        <f t="shared" si="18"/>
        <v>#N/A</v>
      </c>
      <c r="G64" s="170" t="e">
        <f t="shared" si="15"/>
        <v>#N/A</v>
      </c>
      <c r="H64" s="126"/>
    </row>
    <row r="65" spans="2:8" ht="29.25" thickBot="1" x14ac:dyDescent="0.25">
      <c r="B65" s="172">
        <f t="shared" si="16"/>
        <v>42</v>
      </c>
      <c r="C65" s="173" t="s">
        <v>221</v>
      </c>
      <c r="D65" s="124"/>
      <c r="E65" s="174" t="e">
        <f>VLOOKUP(D65,'Drop Downs'!$B$191:$C$197,2,FALSE)</f>
        <v>#N/A</v>
      </c>
      <c r="F65" s="174" t="e">
        <f t="shared" si="18"/>
        <v>#N/A</v>
      </c>
      <c r="G65" s="174" t="e">
        <f t="shared" si="15"/>
        <v>#N/A</v>
      </c>
      <c r="H65" s="127"/>
    </row>
    <row r="66" spans="2:8" ht="14.25" x14ac:dyDescent="0.2">
      <c r="B66" s="159"/>
      <c r="C66" s="39"/>
      <c r="E66" s="159"/>
      <c r="F66" s="159"/>
      <c r="G66" s="159"/>
    </row>
    <row r="67" spans="2:8" ht="15" thickBot="1" x14ac:dyDescent="0.25">
      <c r="B67" s="159"/>
      <c r="C67" s="39"/>
      <c r="E67" s="159"/>
      <c r="F67" s="159"/>
      <c r="G67" s="159"/>
    </row>
    <row r="68" spans="2:8" ht="15" x14ac:dyDescent="0.25">
      <c r="B68" s="187" t="s">
        <v>68</v>
      </c>
      <c r="C68" s="188"/>
      <c r="D68" s="188"/>
      <c r="E68" s="188"/>
      <c r="F68" s="188"/>
      <c r="G68" s="188"/>
      <c r="H68" s="189"/>
    </row>
    <row r="69" spans="2:8" ht="15" x14ac:dyDescent="0.25">
      <c r="B69" s="160" t="s">
        <v>8</v>
      </c>
      <c r="C69" s="161" t="s">
        <v>9</v>
      </c>
      <c r="D69" s="161"/>
      <c r="E69" s="162" t="s">
        <v>10</v>
      </c>
      <c r="F69" s="163" t="s">
        <v>11</v>
      </c>
      <c r="G69" s="162" t="s">
        <v>12</v>
      </c>
      <c r="H69" s="164" t="s">
        <v>13</v>
      </c>
    </row>
    <row r="70" spans="2:8" ht="15" x14ac:dyDescent="0.25">
      <c r="B70" s="165"/>
      <c r="C70" s="166" t="s">
        <v>69</v>
      </c>
      <c r="D70" s="138"/>
      <c r="E70" s="167"/>
      <c r="F70" s="167">
        <f>SUMIF(F71:F74,"&gt;0")</f>
        <v>0</v>
      </c>
      <c r="G70" s="167" t="e">
        <f>SUM(G71:G74)</f>
        <v>#N/A</v>
      </c>
      <c r="H70" s="42"/>
    </row>
    <row r="71" spans="2:8" ht="28.5" x14ac:dyDescent="0.2">
      <c r="B71" s="168">
        <f>B65+1</f>
        <v>43</v>
      </c>
      <c r="C71" s="169" t="s">
        <v>70</v>
      </c>
      <c r="D71" s="123"/>
      <c r="E71" s="170" t="e">
        <f>VLOOKUP(D71,'Drop Downs'!$B$200:$C$206,2,FALSE)</f>
        <v>#N/A</v>
      </c>
      <c r="F71" s="170" t="e">
        <f t="shared" ref="F71:F72" si="19">IF(E71&gt;-0.01,1,0)</f>
        <v>#N/A</v>
      </c>
      <c r="G71" s="170" t="e">
        <f t="shared" ref="G71:G74" si="20">E71*F71</f>
        <v>#N/A</v>
      </c>
      <c r="H71" s="126"/>
    </row>
    <row r="72" spans="2:8" ht="15" customHeight="1" x14ac:dyDescent="0.2">
      <c r="B72" s="168">
        <f t="shared" ref="B72:B74" si="21">B71+1</f>
        <v>44</v>
      </c>
      <c r="C72" s="169" t="s">
        <v>222</v>
      </c>
      <c r="D72" s="123"/>
      <c r="E72" s="170" t="e">
        <f>VLOOKUP(D72,'Drop Downs'!$B$191:$C$197,2,FALSE)</f>
        <v>#N/A</v>
      </c>
      <c r="F72" s="170" t="e">
        <f t="shared" si="19"/>
        <v>#N/A</v>
      </c>
      <c r="G72" s="170" t="e">
        <f t="shared" si="20"/>
        <v>#N/A</v>
      </c>
      <c r="H72" s="126"/>
    </row>
    <row r="73" spans="2:8" ht="28.5" x14ac:dyDescent="0.2">
      <c r="B73" s="168">
        <f t="shared" si="21"/>
        <v>45</v>
      </c>
      <c r="C73" s="169" t="s">
        <v>223</v>
      </c>
      <c r="D73" s="123"/>
      <c r="E73" s="170" t="e">
        <f>VLOOKUP(D73,'Drop Downs'!$B$209:$C$215,2,FALSE)</f>
        <v>#N/A</v>
      </c>
      <c r="F73" s="170" t="e">
        <f>IF(E73&gt;-0.01,0.5,0)</f>
        <v>#N/A</v>
      </c>
      <c r="G73" s="170" t="e">
        <f t="shared" si="20"/>
        <v>#N/A</v>
      </c>
      <c r="H73" s="126"/>
    </row>
    <row r="74" spans="2:8" ht="28.5" x14ac:dyDescent="0.2">
      <c r="B74" s="168">
        <f t="shared" si="21"/>
        <v>46</v>
      </c>
      <c r="C74" s="169" t="s">
        <v>73</v>
      </c>
      <c r="D74" s="123"/>
      <c r="E74" s="170" t="e">
        <f>VLOOKUP(D74,'Drop Downs'!$B$218:$C$224,2,FALSE)</f>
        <v>#N/A</v>
      </c>
      <c r="F74" s="170" t="e">
        <f>IF(E74&gt;-0.01,0.5,0)</f>
        <v>#N/A</v>
      </c>
      <c r="G74" s="170" t="e">
        <f t="shared" si="20"/>
        <v>#N/A</v>
      </c>
      <c r="H74" s="126"/>
    </row>
    <row r="75" spans="2:8" ht="15" x14ac:dyDescent="0.25">
      <c r="B75" s="165"/>
      <c r="C75" s="166" t="s">
        <v>224</v>
      </c>
      <c r="D75" s="138"/>
      <c r="E75" s="167"/>
      <c r="F75" s="167">
        <f>SUMIF(F76:F82,"&gt;0")</f>
        <v>0</v>
      </c>
      <c r="G75" s="167" t="e">
        <f>SUM(G76:G82)</f>
        <v>#N/A</v>
      </c>
      <c r="H75" s="42"/>
    </row>
    <row r="76" spans="2:8" ht="14.25" x14ac:dyDescent="0.2">
      <c r="B76" s="168">
        <f>B74+1</f>
        <v>47</v>
      </c>
      <c r="C76" s="169" t="s">
        <v>225</v>
      </c>
      <c r="D76" s="123"/>
      <c r="E76" s="170" t="e">
        <f>VLOOKUP(D76,'Drop Downs'!$B$227:$C$233,2,FALSE)</f>
        <v>#N/A</v>
      </c>
      <c r="F76" s="170" t="e">
        <f t="shared" ref="F76:F77" si="22">IF(E76&gt;-0.01,1,0)</f>
        <v>#N/A</v>
      </c>
      <c r="G76" s="170" t="e">
        <f t="shared" ref="G76:G82" si="23">E76*F76</f>
        <v>#N/A</v>
      </c>
      <c r="H76" s="126"/>
    </row>
    <row r="77" spans="2:8" ht="28.5" x14ac:dyDescent="0.2">
      <c r="B77" s="168">
        <f t="shared" ref="B77:B82" si="24">B76+1</f>
        <v>48</v>
      </c>
      <c r="C77" s="169" t="s">
        <v>226</v>
      </c>
      <c r="D77" s="123"/>
      <c r="E77" s="170" t="e">
        <f>VLOOKUP(D77,'Drop Downs'!$B$227:$C$233,2,FALSE)</f>
        <v>#N/A</v>
      </c>
      <c r="F77" s="170" t="e">
        <f t="shared" si="22"/>
        <v>#N/A</v>
      </c>
      <c r="G77" s="170" t="e">
        <f t="shared" si="23"/>
        <v>#N/A</v>
      </c>
      <c r="H77" s="126"/>
    </row>
    <row r="78" spans="2:8" ht="28.5" x14ac:dyDescent="0.2">
      <c r="B78" s="168">
        <f t="shared" si="24"/>
        <v>49</v>
      </c>
      <c r="C78" s="169" t="s">
        <v>227</v>
      </c>
      <c r="D78" s="123"/>
      <c r="E78" s="170" t="e">
        <f>VLOOKUP(D78,'Drop Downs'!$B$227:$C$233,2,FALSE)</f>
        <v>#N/A</v>
      </c>
      <c r="F78" s="170" t="e">
        <f>IF(E78&gt;-0.01,0.5,0)</f>
        <v>#N/A</v>
      </c>
      <c r="G78" s="170" t="e">
        <f t="shared" si="23"/>
        <v>#N/A</v>
      </c>
      <c r="H78" s="126"/>
    </row>
    <row r="79" spans="2:8" ht="28.5" x14ac:dyDescent="0.2">
      <c r="B79" s="168">
        <f t="shared" si="24"/>
        <v>50</v>
      </c>
      <c r="C79" s="169" t="s">
        <v>228</v>
      </c>
      <c r="D79" s="123"/>
      <c r="E79" s="170" t="e">
        <f>VLOOKUP(D79,'Drop Downs'!$B$236:$C$242,2,FALSE)</f>
        <v>#N/A</v>
      </c>
      <c r="F79" s="170" t="e">
        <f>IF(E79&gt;-0.01,0.5,0)</f>
        <v>#N/A</v>
      </c>
      <c r="G79" s="170" t="e">
        <f t="shared" si="23"/>
        <v>#N/A</v>
      </c>
      <c r="H79" s="126"/>
    </row>
    <row r="80" spans="2:8" ht="28.5" x14ac:dyDescent="0.2">
      <c r="B80" s="168">
        <f t="shared" si="24"/>
        <v>51</v>
      </c>
      <c r="C80" s="169" t="s">
        <v>229</v>
      </c>
      <c r="D80" s="123"/>
      <c r="E80" s="170" t="e">
        <f>VLOOKUP(D80,'Drop Downs'!$B$227:$C$233,2,FALSE)</f>
        <v>#N/A</v>
      </c>
      <c r="F80" s="170" t="e">
        <f t="shared" ref="F80" si="25">IF(E80&gt;-0.01,1,0)</f>
        <v>#N/A</v>
      </c>
      <c r="G80" s="170" t="e">
        <f t="shared" si="23"/>
        <v>#N/A</v>
      </c>
      <c r="H80" s="126"/>
    </row>
    <row r="81" spans="2:8" ht="28.5" x14ac:dyDescent="0.2">
      <c r="B81" s="168">
        <f t="shared" si="24"/>
        <v>52</v>
      </c>
      <c r="C81" s="169" t="s">
        <v>230</v>
      </c>
      <c r="D81" s="123"/>
      <c r="E81" s="170" t="e">
        <f>VLOOKUP(D81,'Drop Downs'!$B$245:$C$251,2,FALSE)</f>
        <v>#N/A</v>
      </c>
      <c r="F81" s="170" t="e">
        <f>IF(E81&gt;-0.01,0.5,0)</f>
        <v>#N/A</v>
      </c>
      <c r="G81" s="170" t="e">
        <f t="shared" si="23"/>
        <v>#N/A</v>
      </c>
      <c r="H81" s="126"/>
    </row>
    <row r="82" spans="2:8" ht="29.25" thickBot="1" x14ac:dyDescent="0.25">
      <c r="B82" s="172">
        <f t="shared" si="24"/>
        <v>53</v>
      </c>
      <c r="C82" s="173" t="s">
        <v>231</v>
      </c>
      <c r="D82" s="125"/>
      <c r="E82" s="174" t="e">
        <f>VLOOKUP(D82,'Drop Downs'!$B$254:$C$260,2,FALSE)</f>
        <v>#N/A</v>
      </c>
      <c r="F82" s="174" t="e">
        <f>IF(E82&gt;-0.01,0.5,0)</f>
        <v>#N/A</v>
      </c>
      <c r="G82" s="174" t="e">
        <f t="shared" si="23"/>
        <v>#N/A</v>
      </c>
      <c r="H82" s="127"/>
    </row>
    <row r="83" spans="2:8" ht="14.25" x14ac:dyDescent="0.2">
      <c r="B83" s="159"/>
      <c r="C83" s="39"/>
      <c r="E83" s="159"/>
      <c r="F83" s="159"/>
      <c r="G83" s="159"/>
    </row>
    <row r="84" spans="2:8" ht="15" thickBot="1" x14ac:dyDescent="0.25">
      <c r="B84" s="159"/>
      <c r="C84" s="39"/>
      <c r="E84" s="159"/>
      <c r="F84" s="159"/>
      <c r="G84" s="159"/>
    </row>
    <row r="85" spans="2:8" ht="15" x14ac:dyDescent="0.25">
      <c r="B85" s="187" t="s">
        <v>85</v>
      </c>
      <c r="C85" s="188"/>
      <c r="D85" s="188"/>
      <c r="E85" s="188"/>
      <c r="F85" s="188"/>
      <c r="G85" s="188"/>
      <c r="H85" s="189"/>
    </row>
    <row r="86" spans="2:8" ht="15" x14ac:dyDescent="0.25">
      <c r="B86" s="160" t="s">
        <v>8</v>
      </c>
      <c r="C86" s="161" t="s">
        <v>9</v>
      </c>
      <c r="D86" s="161"/>
      <c r="E86" s="162" t="s">
        <v>10</v>
      </c>
      <c r="F86" s="163" t="s">
        <v>11</v>
      </c>
      <c r="G86" s="162" t="s">
        <v>12</v>
      </c>
      <c r="H86" s="164" t="s">
        <v>13</v>
      </c>
    </row>
    <row r="87" spans="2:8" ht="15" x14ac:dyDescent="0.25">
      <c r="B87" s="165"/>
      <c r="C87" s="166" t="s">
        <v>86</v>
      </c>
      <c r="D87" s="138"/>
      <c r="E87" s="167"/>
      <c r="F87" s="167">
        <f>SUMIF(F88:F97,"&gt;0")</f>
        <v>0</v>
      </c>
      <c r="G87" s="167" t="e">
        <f>SUM(G88:G97)</f>
        <v>#N/A</v>
      </c>
      <c r="H87" s="42"/>
    </row>
    <row r="88" spans="2:8" ht="28.5" x14ac:dyDescent="0.2">
      <c r="B88" s="168">
        <f>B82+1</f>
        <v>54</v>
      </c>
      <c r="C88" s="169" t="s">
        <v>232</v>
      </c>
      <c r="D88" s="123"/>
      <c r="E88" s="170" t="e">
        <f>VLOOKUP(D88,'Drop Downs'!$B$263:$C$269,2,FALSE)</f>
        <v>#N/A</v>
      </c>
      <c r="F88" s="170" t="e">
        <f t="shared" ref="F88:F91" si="26">IF(E88&gt;-0.01,1,0)</f>
        <v>#N/A</v>
      </c>
      <c r="G88" s="170" t="e">
        <f t="shared" ref="G88:G97" si="27">E88*F88</f>
        <v>#N/A</v>
      </c>
      <c r="H88" s="126"/>
    </row>
    <row r="89" spans="2:8" ht="28.5" x14ac:dyDescent="0.2">
      <c r="B89" s="168">
        <f t="shared" ref="B89:B97" si="28">B88+1</f>
        <v>55</v>
      </c>
      <c r="C89" s="169" t="s">
        <v>233</v>
      </c>
      <c r="D89" s="123"/>
      <c r="E89" s="170" t="e">
        <f>VLOOKUP(D89,'Drop Downs'!$B$272:$C$278,2,FALSE)</f>
        <v>#N/A</v>
      </c>
      <c r="F89" s="170" t="e">
        <f t="shared" si="26"/>
        <v>#N/A</v>
      </c>
      <c r="G89" s="170" t="e">
        <f t="shared" si="27"/>
        <v>#N/A</v>
      </c>
      <c r="H89" s="126"/>
    </row>
    <row r="90" spans="2:8" ht="28.5" x14ac:dyDescent="0.2">
      <c r="B90" s="168">
        <f t="shared" si="28"/>
        <v>56</v>
      </c>
      <c r="C90" s="169" t="s">
        <v>234</v>
      </c>
      <c r="D90" s="123"/>
      <c r="E90" s="170" t="e">
        <f>VLOOKUP(D90,'Drop Downs'!$B$272:$C$278,2,FALSE)</f>
        <v>#N/A</v>
      </c>
      <c r="F90" s="170" t="e">
        <f t="shared" si="26"/>
        <v>#N/A</v>
      </c>
      <c r="G90" s="170" t="e">
        <f t="shared" si="27"/>
        <v>#N/A</v>
      </c>
      <c r="H90" s="126"/>
    </row>
    <row r="91" spans="2:8" ht="28.5" x14ac:dyDescent="0.2">
      <c r="B91" s="168">
        <f t="shared" si="28"/>
        <v>57</v>
      </c>
      <c r="C91" s="169" t="s">
        <v>235</v>
      </c>
      <c r="D91" s="123"/>
      <c r="E91" s="170" t="e">
        <f>VLOOKUP(D91,'Drop Downs'!$B$272:$C$278,2,FALSE)</f>
        <v>#N/A</v>
      </c>
      <c r="F91" s="170" t="e">
        <f t="shared" si="26"/>
        <v>#N/A</v>
      </c>
      <c r="G91" s="170" t="e">
        <f t="shared" si="27"/>
        <v>#N/A</v>
      </c>
      <c r="H91" s="126"/>
    </row>
    <row r="92" spans="2:8" ht="28.5" x14ac:dyDescent="0.2">
      <c r="B92" s="168">
        <f t="shared" si="28"/>
        <v>58</v>
      </c>
      <c r="C92" s="169" t="s">
        <v>236</v>
      </c>
      <c r="D92" s="123"/>
      <c r="E92" s="170" t="e">
        <f>VLOOKUP(D92,'Drop Downs'!$B$272:$C$278,2,FALSE)</f>
        <v>#N/A</v>
      </c>
      <c r="F92" s="170" t="e">
        <f>IF(E92&gt;-0.01,0.5,0)</f>
        <v>#N/A</v>
      </c>
      <c r="G92" s="170" t="e">
        <f t="shared" si="27"/>
        <v>#N/A</v>
      </c>
      <c r="H92" s="126"/>
    </row>
    <row r="93" spans="2:8" ht="28.5" x14ac:dyDescent="0.2">
      <c r="B93" s="168">
        <f t="shared" si="28"/>
        <v>59</v>
      </c>
      <c r="C93" s="169" t="s">
        <v>95</v>
      </c>
      <c r="D93" s="123"/>
      <c r="E93" s="170" t="e">
        <f>VLOOKUP(D93,'Drop Downs'!$B$281:$C$287,2,FALSE)</f>
        <v>#N/A</v>
      </c>
      <c r="F93" s="170" t="e">
        <f>IF(E93&gt;-0.01,0.5,0)</f>
        <v>#N/A</v>
      </c>
      <c r="G93" s="170" t="e">
        <f t="shared" si="27"/>
        <v>#N/A</v>
      </c>
      <c r="H93" s="126"/>
    </row>
    <row r="94" spans="2:8" ht="28.5" x14ac:dyDescent="0.2">
      <c r="B94" s="168">
        <f t="shared" si="28"/>
        <v>60</v>
      </c>
      <c r="C94" s="169" t="s">
        <v>237</v>
      </c>
      <c r="D94" s="123"/>
      <c r="E94" s="170" t="e">
        <f>VLOOKUP(D94,'Drop Downs'!$B$290:$C$296,2,FALSE)</f>
        <v>#N/A</v>
      </c>
      <c r="F94" s="170" t="e">
        <f t="shared" ref="F94" si="29">IF(E94&gt;-0.01,1,0)</f>
        <v>#N/A</v>
      </c>
      <c r="G94" s="170" t="e">
        <f t="shared" si="27"/>
        <v>#N/A</v>
      </c>
      <c r="H94" s="126"/>
    </row>
    <row r="95" spans="2:8" ht="28.5" x14ac:dyDescent="0.2">
      <c r="B95" s="168">
        <f t="shared" si="28"/>
        <v>61</v>
      </c>
      <c r="C95" s="169" t="s">
        <v>238</v>
      </c>
      <c r="D95" s="123"/>
      <c r="E95" s="170" t="e">
        <f>VLOOKUP(D95,'Drop Downs'!$B$290:$C$296,2,FALSE)</f>
        <v>#N/A</v>
      </c>
      <c r="F95" s="170" t="e">
        <f>IF(E95&gt;-0.01,0.5,0)</f>
        <v>#N/A</v>
      </c>
      <c r="G95" s="170" t="e">
        <f t="shared" si="27"/>
        <v>#N/A</v>
      </c>
      <c r="H95" s="126"/>
    </row>
    <row r="96" spans="2:8" ht="14.25" x14ac:dyDescent="0.2">
      <c r="B96" s="168">
        <f t="shared" si="28"/>
        <v>62</v>
      </c>
      <c r="C96" s="169" t="s">
        <v>239</v>
      </c>
      <c r="D96" s="123"/>
      <c r="E96" s="170" t="e">
        <f>VLOOKUP(D96,'Drop Downs'!$B$299:$C$305,2,FALSE)</f>
        <v>#N/A</v>
      </c>
      <c r="F96" s="170" t="e">
        <f t="shared" ref="F96" si="30">IF(E96&gt;-0.01,1,0)</f>
        <v>#N/A</v>
      </c>
      <c r="G96" s="170" t="e">
        <f t="shared" si="27"/>
        <v>#N/A</v>
      </c>
      <c r="H96" s="126"/>
    </row>
    <row r="97" spans="2:9" ht="28.5" x14ac:dyDescent="0.2">
      <c r="B97" s="168">
        <f t="shared" si="28"/>
        <v>63</v>
      </c>
      <c r="C97" s="169" t="s">
        <v>240</v>
      </c>
      <c r="D97" s="123"/>
      <c r="E97" s="170" t="e">
        <f>VLOOKUP(D97,'Drop Downs'!$B$308:$C$314,2,FALSE)</f>
        <v>#N/A</v>
      </c>
      <c r="F97" s="170" t="e">
        <f>IF(E97&gt;-0.01,0.5,0)</f>
        <v>#N/A</v>
      </c>
      <c r="G97" s="170" t="e">
        <f t="shared" si="27"/>
        <v>#N/A</v>
      </c>
      <c r="H97" s="126"/>
    </row>
    <row r="98" spans="2:9" ht="15" x14ac:dyDescent="0.25">
      <c r="B98" s="165"/>
      <c r="C98" s="166" t="s">
        <v>100</v>
      </c>
      <c r="D98" s="138"/>
      <c r="E98" s="167"/>
      <c r="F98" s="167">
        <f>IF(SUMIF(F99:F109,"&gt;0")&gt;2.9,3,SUMIF(F99:F109,"&gt;0"))</f>
        <v>0</v>
      </c>
      <c r="G98" s="167" t="e">
        <f>IF(SUM(G99:G109)&gt;14.9,15,SUM(G99:G109))</f>
        <v>#N/A</v>
      </c>
      <c r="H98" s="42"/>
    </row>
    <row r="99" spans="2:9" ht="28.5" x14ac:dyDescent="0.2">
      <c r="B99" s="168">
        <f>B97+1</f>
        <v>64</v>
      </c>
      <c r="C99" s="169" t="s">
        <v>241</v>
      </c>
      <c r="D99" s="123"/>
      <c r="E99" s="170" t="e">
        <f>VLOOKUP(D99,'Drop Downs'!$B$317:$C$323,2,FALSE)</f>
        <v>#N/A</v>
      </c>
      <c r="F99" s="171" t="e">
        <f>IF(E99&gt;-0.01,-1,0)</f>
        <v>#N/A</v>
      </c>
      <c r="G99" s="170" t="e">
        <f>E99*F99</f>
        <v>#N/A</v>
      </c>
      <c r="H99" s="126"/>
    </row>
    <row r="100" spans="2:9" ht="28.5" x14ac:dyDescent="0.2">
      <c r="B100" s="168">
        <f>B99+1</f>
        <v>65</v>
      </c>
      <c r="C100" s="169" t="s">
        <v>103</v>
      </c>
      <c r="D100" s="123"/>
      <c r="E100" s="170" t="e">
        <f>VLOOKUP(D100,'Drop Downs'!$B$317:$C$323,2,FALSE)</f>
        <v>#N/A</v>
      </c>
      <c r="F100" s="171" t="e">
        <f>IF(E100&gt;-0.01,-0.5,0)</f>
        <v>#N/A</v>
      </c>
      <c r="G100" s="170" t="e">
        <f t="shared" ref="G100:G107" si="31">E100*F100</f>
        <v>#N/A</v>
      </c>
      <c r="H100" s="126"/>
    </row>
    <row r="101" spans="2:9" ht="28.5" x14ac:dyDescent="0.2">
      <c r="B101" s="168">
        <f t="shared" ref="B101:B106" si="32">B100+1</f>
        <v>66</v>
      </c>
      <c r="C101" s="169" t="s">
        <v>242</v>
      </c>
      <c r="D101" s="123"/>
      <c r="E101" s="170" t="e">
        <f>VLOOKUP(D101,'Drop Downs'!$B$317:$C$323,2,FALSE)</f>
        <v>#N/A</v>
      </c>
      <c r="F101" s="171" t="e">
        <f>IF(E101&gt;-0.01,-0.5,0)</f>
        <v>#N/A</v>
      </c>
      <c r="G101" s="170" t="e">
        <f>E101*F101</f>
        <v>#N/A</v>
      </c>
      <c r="H101" s="126"/>
    </row>
    <row r="102" spans="2:9" ht="29.25" x14ac:dyDescent="0.2">
      <c r="B102" s="168">
        <f>B100+1</f>
        <v>66</v>
      </c>
      <c r="C102" s="169" t="s">
        <v>243</v>
      </c>
      <c r="D102" s="123"/>
      <c r="E102" s="170" t="e">
        <f>VLOOKUP(D102,'Drop Downs'!$B$317:$C$323,2,FALSE)</f>
        <v>#N/A</v>
      </c>
      <c r="F102" s="171" t="e">
        <f>IF(E102&gt;-0.01,-0.5,0)</f>
        <v>#N/A</v>
      </c>
      <c r="G102" s="170" t="e">
        <f>E102*F102</f>
        <v>#N/A</v>
      </c>
      <c r="H102" s="126"/>
    </row>
    <row r="103" spans="2:9" ht="29.25" x14ac:dyDescent="0.2">
      <c r="B103" s="168">
        <f>B101+1</f>
        <v>67</v>
      </c>
      <c r="C103" s="169" t="s">
        <v>244</v>
      </c>
      <c r="D103" s="123"/>
      <c r="E103" s="170" t="e">
        <f>VLOOKUP(D103,'Drop Downs'!$B$317:$C$323,2,FALSE)</f>
        <v>#N/A</v>
      </c>
      <c r="F103" s="170" t="e">
        <f>IF(E103&gt;-0.01,0.5,0)</f>
        <v>#N/A</v>
      </c>
      <c r="G103" s="170" t="e">
        <f>E103*F103</f>
        <v>#N/A</v>
      </c>
      <c r="H103" s="126"/>
    </row>
    <row r="104" spans="2:9" ht="28.5" x14ac:dyDescent="0.2">
      <c r="B104" s="168">
        <f t="shared" si="32"/>
        <v>68</v>
      </c>
      <c r="C104" s="169" t="s">
        <v>245</v>
      </c>
      <c r="D104" s="123"/>
      <c r="E104" s="170" t="e">
        <f>VLOOKUP(D104,'Drop Downs'!$B$317:$C$323,2,FALSE)</f>
        <v>#N/A</v>
      </c>
      <c r="F104" s="175">
        <v>0</v>
      </c>
      <c r="G104" s="170" t="e">
        <f t="shared" si="31"/>
        <v>#N/A</v>
      </c>
      <c r="H104" s="126"/>
    </row>
    <row r="105" spans="2:9" ht="28.5" x14ac:dyDescent="0.2">
      <c r="B105" s="168">
        <f>B104+1</f>
        <v>69</v>
      </c>
      <c r="C105" s="169" t="s">
        <v>246</v>
      </c>
      <c r="D105" s="123"/>
      <c r="E105" s="170" t="e">
        <f>VLOOKUP(D105,'Drop Downs'!$B$317:$C$323,2,FALSE)</f>
        <v>#N/A</v>
      </c>
      <c r="F105" s="170" t="e">
        <f>IF(E105&gt;-0.01,0.5,0)</f>
        <v>#N/A</v>
      </c>
      <c r="G105" s="170" t="e">
        <f t="shared" si="31"/>
        <v>#N/A</v>
      </c>
      <c r="H105" s="126"/>
    </row>
    <row r="106" spans="2:9" ht="29.25" x14ac:dyDescent="0.2">
      <c r="B106" s="168">
        <f t="shared" si="32"/>
        <v>70</v>
      </c>
      <c r="C106" s="169" t="s">
        <v>247</v>
      </c>
      <c r="D106" s="123"/>
      <c r="E106" s="170" t="e">
        <f>VLOOKUP(D106,'Drop Downs'!$B$317:$C$323,2,FALSE)</f>
        <v>#N/A</v>
      </c>
      <c r="F106" s="170" t="e">
        <f>IF(E106&gt;-0.01,0.5,0)</f>
        <v>#N/A</v>
      </c>
      <c r="G106" s="170" t="e">
        <f t="shared" si="31"/>
        <v>#N/A</v>
      </c>
      <c r="H106" s="126"/>
    </row>
    <row r="107" spans="2:9" ht="28.5" x14ac:dyDescent="0.2">
      <c r="B107" s="168">
        <f>B106+1</f>
        <v>71</v>
      </c>
      <c r="C107" s="169" t="s">
        <v>248</v>
      </c>
      <c r="D107" s="123"/>
      <c r="E107" s="170" t="e">
        <f>VLOOKUP(D107,'Drop Downs'!$B$317:$C$323,2,FALSE)</f>
        <v>#N/A</v>
      </c>
      <c r="F107" s="170" t="e">
        <f>IF(E107&gt;-0.01,0.5,0)</f>
        <v>#N/A</v>
      </c>
      <c r="G107" s="170" t="e">
        <f t="shared" si="31"/>
        <v>#N/A</v>
      </c>
      <c r="H107" s="126"/>
    </row>
    <row r="108" spans="2:9" ht="43.5" x14ac:dyDescent="0.2">
      <c r="B108" s="168">
        <f>B107+1</f>
        <v>72</v>
      </c>
      <c r="C108" s="169" t="s">
        <v>249</v>
      </c>
      <c r="D108" s="123"/>
      <c r="E108" s="170" t="e">
        <f>VLOOKUP(D108,'Drop Downs'!$B$317:$C$323,2,FALSE)</f>
        <v>#N/A</v>
      </c>
      <c r="F108" s="170" t="e">
        <f>IF(E108&gt;-0.01,2,0)</f>
        <v>#N/A</v>
      </c>
      <c r="G108" s="170" t="e">
        <f>E108*F108</f>
        <v>#N/A</v>
      </c>
      <c r="H108" s="126"/>
    </row>
    <row r="109" spans="2:9" ht="29.25" thickBot="1" x14ac:dyDescent="0.25">
      <c r="B109" s="172">
        <f t="shared" ref="B109" si="33">B108+1</f>
        <v>73</v>
      </c>
      <c r="C109" s="173" t="s">
        <v>250</v>
      </c>
      <c r="D109" s="124"/>
      <c r="E109" s="174" t="e">
        <f>VLOOKUP(D109,'Drop Downs'!$B$326:$C$332,2,FALSE)</f>
        <v>#N/A</v>
      </c>
      <c r="F109" s="174" t="e">
        <f t="shared" ref="F109" si="34">IF(E109&gt;-0.01,1,0)</f>
        <v>#N/A</v>
      </c>
      <c r="G109" s="174" t="e">
        <f t="shared" ref="G109" si="35">E109*F109</f>
        <v>#N/A</v>
      </c>
      <c r="H109" s="127"/>
    </row>
    <row r="110" spans="2:9" ht="14.25" x14ac:dyDescent="0.2"/>
    <row r="111" spans="2:9" ht="14.25" hidden="1" x14ac:dyDescent="0.2">
      <c r="C111" s="43" t="s">
        <v>251</v>
      </c>
      <c r="D111" s="149" t="s">
        <v>252</v>
      </c>
      <c r="E111" s="44">
        <f>SUMIF(E15:E109,-1,E15:E109)*-1</f>
        <v>0</v>
      </c>
      <c r="F111" s="45"/>
      <c r="G111" s="45"/>
      <c r="H111" s="44"/>
      <c r="I111" s="45"/>
    </row>
    <row r="112" spans="2:9" ht="13.7" customHeight="1" x14ac:dyDescent="0.2"/>
  </sheetData>
  <dataConsolidate/>
  <mergeCells count="5">
    <mergeCell ref="B12:H12"/>
    <mergeCell ref="B48:H48"/>
    <mergeCell ref="B68:H68"/>
    <mergeCell ref="B85:H85"/>
    <mergeCell ref="B2:H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0">
        <x14:dataValidation type="list" allowBlank="1" showInputMessage="1" showErrorMessage="1" xr:uid="{01C9635D-74AF-451A-9A11-35C62336301C}">
          <x14:formula1>
            <xm:f>'Drop Downs'!$B$48:$B$53</xm:f>
          </x14:formula1>
          <xm:sqref>D28:D32</xm:sqref>
        </x14:dataValidation>
        <x14:dataValidation type="list" allowBlank="1" showInputMessage="1" showErrorMessage="1" xr:uid="{97DAAD80-5B94-4A3F-8214-A3452A779984}">
          <x14:formula1>
            <xm:f>'Drop Downs'!$B$39:$B$45</xm:f>
          </x14:formula1>
          <xm:sqref>D22:D26</xm:sqref>
        </x14:dataValidation>
        <x14:dataValidation type="list" allowBlank="1" showInputMessage="1" showErrorMessage="1" xr:uid="{E11C2CAA-58D5-40BB-9DC7-C70B07DF5F31}">
          <x14:formula1>
            <xm:f>'Drop Downs'!$B$182:$B$188</xm:f>
          </x14:formula1>
          <xm:sqref>D63</xm:sqref>
        </x14:dataValidation>
        <x14:dataValidation type="list" allowBlank="1" showInputMessage="1" showErrorMessage="1" xr:uid="{53A236BE-DA6F-48F9-95BE-5E78CC4CF656}">
          <x14:formula1>
            <xm:f>'Drop Downs'!$B$318:$B$323</xm:f>
          </x14:formula1>
          <xm:sqref>D108</xm:sqref>
        </x14:dataValidation>
        <x14:dataValidation type="list" allowBlank="1" showInputMessage="1" showErrorMessage="1" xr:uid="{6245AA5E-1AC9-469B-B96E-2F7BBCA84EA0}">
          <x14:formula1>
            <xm:f>'Drop Downs'!$B$317:$B$323</xm:f>
          </x14:formula1>
          <xm:sqref>D99:D107</xm:sqref>
        </x14:dataValidation>
        <x14:dataValidation type="list" allowBlank="1" showInputMessage="1" showErrorMessage="1" xr:uid="{BC345612-FF19-48DD-9F0B-DB86DF57CAF6}">
          <x14:formula1>
            <xm:f>'Drop Downs'!$B$101:$B$107</xm:f>
          </x14:formula1>
          <xm:sqref>D42</xm:sqref>
        </x14:dataValidation>
        <x14:dataValidation type="list" allowBlank="1" showInputMessage="1" showErrorMessage="1" xr:uid="{A0745F0E-68D0-41BA-B152-F1551E19D2ED}">
          <x14:formula1>
            <xm:f>'Drop Downs'!$B$236:$B$242</xm:f>
          </x14:formula1>
          <xm:sqref>D79</xm:sqref>
        </x14:dataValidation>
        <x14:dataValidation type="list" allowBlank="1" showInputMessage="1" showErrorMessage="1" xr:uid="{55C4F52D-7399-4F49-B014-BB98D6AED732}">
          <x14:formula1>
            <xm:f>'Drop Downs'!$B$137:$B$143</xm:f>
          </x14:formula1>
          <xm:sqref>D5</xm:sqref>
        </x14:dataValidation>
        <x14:dataValidation type="list" allowBlank="1" showInputMessage="1" showErrorMessage="1" xr:uid="{DFFCC72C-5DD5-492D-BFC7-A0477B83FA2E}">
          <x14:formula1>
            <xm:f>'Drop Downs'!$B$326:$B$332</xm:f>
          </x14:formula1>
          <xm:sqref>D109</xm:sqref>
        </x14:dataValidation>
        <x14:dataValidation type="list" allowBlank="1" showInputMessage="1" showErrorMessage="1" xr:uid="{7B41048A-B214-4CB7-941C-45EEE8AE7605}">
          <x14:formula1>
            <xm:f>'Drop Downs'!$B$308:$B$314</xm:f>
          </x14:formula1>
          <xm:sqref>D97</xm:sqref>
        </x14:dataValidation>
        <x14:dataValidation type="list" allowBlank="1" showInputMessage="1" showErrorMessage="1" xr:uid="{B73D032E-E63D-4A64-AB1A-1577A1BDFCA4}">
          <x14:formula1>
            <xm:f>'Drop Downs'!$B$299:$B$305</xm:f>
          </x14:formula1>
          <xm:sqref>D96</xm:sqref>
        </x14:dataValidation>
        <x14:dataValidation type="list" allowBlank="1" showInputMessage="1" showErrorMessage="1" xr:uid="{54C532EA-31C4-446A-906F-02A7203B5BBD}">
          <x14:formula1>
            <xm:f>'Drop Downs'!$B$290:$B$296</xm:f>
          </x14:formula1>
          <xm:sqref>D94:D95</xm:sqref>
        </x14:dataValidation>
        <x14:dataValidation type="list" allowBlank="1" showInputMessage="1" showErrorMessage="1" xr:uid="{5181F88A-0B56-43C2-8ABB-B26F2F07C4DE}">
          <x14:formula1>
            <xm:f>'Drop Downs'!$B$281:$B$287</xm:f>
          </x14:formula1>
          <xm:sqref>D93</xm:sqref>
        </x14:dataValidation>
        <x14:dataValidation type="list" allowBlank="1" showInputMessage="1" showErrorMessage="1" xr:uid="{566D205F-43D5-4390-83B8-0A7B2AABE142}">
          <x14:formula1>
            <xm:f>'Drop Downs'!$B$272:$B$278</xm:f>
          </x14:formula1>
          <xm:sqref>D89:D92</xm:sqref>
        </x14:dataValidation>
        <x14:dataValidation type="list" allowBlank="1" showInputMessage="1" showErrorMessage="1" xr:uid="{A077D0A7-72E7-4359-930C-5EA804DE2918}">
          <x14:formula1>
            <xm:f>'Drop Downs'!$B$263:$B$269</xm:f>
          </x14:formula1>
          <xm:sqref>D88</xm:sqref>
        </x14:dataValidation>
        <x14:dataValidation type="list" allowBlank="1" showInputMessage="1" showErrorMessage="1" xr:uid="{610B6457-84AF-4060-A10D-2B1A85653403}">
          <x14:formula1>
            <xm:f>'Drop Downs'!$B$254:$B$260</xm:f>
          </x14:formula1>
          <xm:sqref>D82</xm:sqref>
        </x14:dataValidation>
        <x14:dataValidation type="list" allowBlank="1" showInputMessage="1" showErrorMessage="1" xr:uid="{1EA6858F-D966-4518-A826-F062FC323166}">
          <x14:formula1>
            <xm:f>'Drop Downs'!$B$245:$B$251</xm:f>
          </x14:formula1>
          <xm:sqref>D81</xm:sqref>
        </x14:dataValidation>
        <x14:dataValidation type="list" allowBlank="1" showInputMessage="1" showErrorMessage="1" xr:uid="{7EF8D47A-88D2-408B-B3AE-4A5E4560BDAF}">
          <x14:formula1>
            <xm:f>'Drop Downs'!$B$227:$B$233</xm:f>
          </x14:formula1>
          <xm:sqref>D76:D78 D80</xm:sqref>
        </x14:dataValidation>
        <x14:dataValidation type="list" allowBlank="1" showInputMessage="1" showErrorMessage="1" xr:uid="{D3F55799-65FE-41A3-9F25-0E58F81F9D31}">
          <x14:formula1>
            <xm:f>'Drop Downs'!$B$218:$B$224</xm:f>
          </x14:formula1>
          <xm:sqref>D74</xm:sqref>
        </x14:dataValidation>
        <x14:dataValidation type="list" allowBlank="1" showInputMessage="1" showErrorMessage="1" xr:uid="{4827450C-D007-46F3-A464-D30687EB17D1}">
          <x14:formula1>
            <xm:f>'Drop Downs'!$B$209:$B$215</xm:f>
          </x14:formula1>
          <xm:sqref>D73</xm:sqref>
        </x14:dataValidation>
        <x14:dataValidation type="list" allowBlank="1" showInputMessage="1" showErrorMessage="1" xr:uid="{80F78813-3746-4319-9FF0-878C5FA1B20E}">
          <x14:formula1>
            <xm:f>'Drop Downs'!$B$200:$B$206</xm:f>
          </x14:formula1>
          <xm:sqref>D71</xm:sqref>
        </x14:dataValidation>
        <x14:dataValidation type="list" allowBlank="1" showInputMessage="1" showErrorMessage="1" xr:uid="{670E280F-F363-490A-A16E-1B7A27CCF452}">
          <x14:formula1>
            <xm:f>'Drop Downs'!$B$191:$B$197</xm:f>
          </x14:formula1>
          <xm:sqref>D64:D65 D72</xm:sqref>
        </x14:dataValidation>
        <x14:dataValidation type="list" allowBlank="1" showInputMessage="1" showErrorMessage="1" xr:uid="{ADD34EBF-085D-4C60-BFC1-5CAC80FA06CD}">
          <x14:formula1>
            <xm:f>'Drop Downs'!$B$173:$B$179</xm:f>
          </x14:formula1>
          <xm:sqref>D56:D62</xm:sqref>
        </x14:dataValidation>
        <x14:dataValidation type="list" allowBlank="1" showInputMessage="1" showErrorMessage="1" xr:uid="{EE55EB00-C101-4C0D-AA2D-99A71CB5E4C7}">
          <x14:formula1>
            <xm:f>'Drop Downs'!$B$164:$B$170</xm:f>
          </x14:formula1>
          <xm:sqref>D53:D54</xm:sqref>
        </x14:dataValidation>
        <x14:dataValidation type="list" allowBlank="1" showInputMessage="1" showErrorMessage="1" xr:uid="{021B6F1F-A2E2-4DEF-AF8B-D1E306FA6400}">
          <x14:formula1>
            <xm:f>'Drop Downs'!$B$155:$B$161</xm:f>
          </x14:formula1>
          <xm:sqref>D52</xm:sqref>
        </x14:dataValidation>
        <x14:dataValidation type="list" allowBlank="1" showInputMessage="1" showErrorMessage="1" xr:uid="{D503769D-B456-43AD-ABB6-13E00CF58092}">
          <x14:formula1>
            <xm:f>'Drop Downs'!$B$146:$B$152</xm:f>
          </x14:formula1>
          <xm:sqref>D51</xm:sqref>
        </x14:dataValidation>
        <x14:dataValidation type="list" allowBlank="1" showInputMessage="1" showErrorMessage="1" xr:uid="{D5F22A48-1DBF-4F23-BED2-BA039BF06A0E}">
          <x14:formula1>
            <xm:f>'Drop Downs'!$B$128:$B$134</xm:f>
          </x14:formula1>
          <xm:sqref>D45</xm:sqref>
        </x14:dataValidation>
        <x14:dataValidation type="list" allowBlank="1" showInputMessage="1" showErrorMessage="1" xr:uid="{ABB61B77-9F75-45C2-947B-82EF84A26273}">
          <x14:formula1>
            <xm:f>'Drop Downs'!$B$119:$B$125</xm:f>
          </x14:formula1>
          <xm:sqref>D44</xm:sqref>
        </x14:dataValidation>
        <x14:dataValidation type="list" allowBlank="1" showInputMessage="1" showErrorMessage="1" xr:uid="{597BD1CB-632B-4E0D-9A34-1D30F1CB2AEB}">
          <x14:formula1>
            <xm:f>'Drop Downs'!$B$110:$B$116</xm:f>
          </x14:formula1>
          <xm:sqref>D43</xm:sqref>
        </x14:dataValidation>
        <x14:dataValidation type="list" allowBlank="1" showInputMessage="1" showErrorMessage="1" xr:uid="{84E1271E-702A-4125-AEA5-F9A5FA4FC851}">
          <x14:formula1>
            <xm:f>'Drop Downs'!$B$92:$B$98</xm:f>
          </x14:formula1>
          <xm:sqref>D41</xm:sqref>
        </x14:dataValidation>
        <x14:dataValidation type="list" allowBlank="1" showInputMessage="1" showErrorMessage="1" xr:uid="{9579345C-29CC-4437-86D3-6D76D1A2A255}">
          <x14:formula1>
            <xm:f>'Drop Downs'!$B$83:$B$89</xm:f>
          </x14:formula1>
          <xm:sqref>D39</xm:sqref>
        </x14:dataValidation>
        <x14:dataValidation type="list" allowBlank="1" showInputMessage="1" showErrorMessage="1" xr:uid="{63968969-A269-4F69-B303-E3E91B5129AA}">
          <x14:formula1>
            <xm:f>'Drop Downs'!$B$74:$B$80</xm:f>
          </x14:formula1>
          <xm:sqref>D35</xm:sqref>
        </x14:dataValidation>
        <x14:dataValidation type="list" allowBlank="1" showInputMessage="1" showErrorMessage="1" xr:uid="{5212542F-312C-44FD-BFC5-3B68B24331D5}">
          <x14:formula1>
            <xm:f>'Drop Downs'!$B$65:$B$71</xm:f>
          </x14:formula1>
          <xm:sqref>D34 D37</xm:sqref>
        </x14:dataValidation>
        <x14:dataValidation type="list" allowBlank="1" showInputMessage="1" showErrorMessage="1" xr:uid="{7617FC5B-71D5-4D83-9AF2-A5B23DDC555A}">
          <x14:formula1>
            <xm:f>'Drop Downs'!$B$56:$B$62</xm:f>
          </x14:formula1>
          <xm:sqref>D33 D36 D38</xm:sqref>
        </x14:dataValidation>
        <x14:dataValidation type="list" allowBlank="1" showInputMessage="1" showErrorMessage="1" xr:uid="{2B6CE826-93A5-4A6F-99E9-DC57A4D1D02B}">
          <x14:formula1>
            <xm:f>'Drop Downs'!$B$30:$B$36</xm:f>
          </x14:formula1>
          <xm:sqref>D20</xm:sqref>
        </x14:dataValidation>
        <x14:dataValidation type="list" allowBlank="1" showInputMessage="1" showErrorMessage="1" xr:uid="{17A90022-047D-4E0D-9BD1-8D88E37EE937}">
          <x14:formula1>
            <xm:f>'Drop Downs'!$B$21:$B$27</xm:f>
          </x14:formula1>
          <xm:sqref>D17:D19</xm:sqref>
        </x14:dataValidation>
        <x14:dataValidation type="list" allowBlank="1" showInputMessage="1" showErrorMessage="1" xr:uid="{AC01D781-1483-480A-A644-FE56162A5106}">
          <x14:formula1>
            <xm:f>'Drop Downs'!$B$3:$B$9</xm:f>
          </x14:formula1>
          <xm:sqref>D15:D16</xm:sqref>
        </x14:dataValidation>
        <x14:dataValidation type="list" allowBlank="1" showInputMessage="1" showErrorMessage="1" xr:uid="{3EC0E1F9-CD76-4320-A06D-21A81FF810FA}">
          <x14:formula1>
            <xm:f>'Drop Downs'!$B$346:$B$348</xm:f>
          </x14:formula1>
          <xm:sqref>D9:D10</xm:sqref>
        </x14:dataValidation>
        <x14:dataValidation type="list" allowBlank="1" showInputMessage="1" showErrorMessage="1" xr:uid="{4EC2F73C-6E23-4CAA-A6E5-9AF07B504705}">
          <x14:formula1>
            <xm:f>'Drop Downs'!$B$351:$B$352</xm:f>
          </x14:formula1>
          <xm:sqref>D14 D21 D27 D40 D50 D55 D70 D75 D87 D98 D4</xm:sqref>
        </x14:dataValidation>
        <x14:dataValidation type="list" allowBlank="1" showInputMessage="1" showErrorMessage="1" xr:uid="{6CA01262-2965-408B-9073-46CAB5DEB5F9}">
          <x14:formula1>
            <xm:f>'Drop Downs'!$B$336:$B$341</xm:f>
          </x14:formula1>
          <xm:sqref>D6:D8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0E98E-F70A-472B-ADF0-71E312725147}">
  <sheetPr codeName="Sheet6"/>
  <dimension ref="A1:J45"/>
  <sheetViews>
    <sheetView showGridLines="0" zoomScale="80" zoomScaleNormal="80" workbookViewId="0">
      <selection activeCell="F29" sqref="F29"/>
    </sheetView>
  </sheetViews>
  <sheetFormatPr defaultColWidth="0" defaultRowHeight="13.7" customHeight="1" zeroHeight="1" x14ac:dyDescent="0.2"/>
  <cols>
    <col min="1" max="1" width="2.85546875" style="46" customWidth="1"/>
    <col min="2" max="2" width="27.85546875" style="1" customWidth="1"/>
    <col min="3" max="3" width="9.85546875" style="1" customWidth="1"/>
    <col min="4" max="4" width="9.140625" style="1" customWidth="1"/>
    <col min="5" max="5" width="12.42578125" style="1" customWidth="1"/>
    <col min="6" max="6" width="102.85546875" style="1" customWidth="1"/>
    <col min="7" max="7" width="30.140625" style="1" customWidth="1"/>
    <col min="8" max="8" width="36.42578125" style="1" customWidth="1"/>
    <col min="9" max="9" width="19.5703125" style="1" customWidth="1"/>
    <col min="10" max="10" width="2.85546875" style="46" customWidth="1"/>
    <col min="11" max="16384" width="9.140625" style="1" hidden="1"/>
  </cols>
  <sheetData>
    <row r="1" spans="2:9" ht="15" thickBot="1" x14ac:dyDescent="0.25">
      <c r="B1" s="46"/>
      <c r="C1" s="46"/>
      <c r="D1" s="46"/>
      <c r="E1" s="46"/>
      <c r="F1" s="46"/>
      <c r="G1" s="46"/>
      <c r="H1" s="46"/>
      <c r="I1" s="46"/>
    </row>
    <row r="2" spans="2:9" ht="15" customHeight="1" x14ac:dyDescent="0.2">
      <c r="B2" s="199" t="s">
        <v>253</v>
      </c>
      <c r="C2" s="200"/>
      <c r="D2" s="200"/>
      <c r="E2" s="201"/>
      <c r="G2" s="199" t="s">
        <v>254</v>
      </c>
      <c r="H2" s="200"/>
      <c r="I2" s="201"/>
    </row>
    <row r="3" spans="2:9" ht="15" customHeight="1" x14ac:dyDescent="0.2">
      <c r="B3" s="202"/>
      <c r="C3" s="203"/>
      <c r="D3" s="203"/>
      <c r="E3" s="204"/>
      <c r="G3" s="202"/>
      <c r="H3" s="203"/>
      <c r="I3" s="204"/>
    </row>
    <row r="4" spans="2:9" ht="15.75" x14ac:dyDescent="0.25">
      <c r="B4" s="47" t="s">
        <v>255</v>
      </c>
      <c r="C4" s="48" t="s">
        <v>256</v>
      </c>
      <c r="D4" s="48" t="s">
        <v>257</v>
      </c>
      <c r="E4" s="49" t="s">
        <v>258</v>
      </c>
      <c r="G4" s="50" t="str">
        <f>'Cover Sheet'!B10</f>
        <v>Assessment date:</v>
      </c>
      <c r="H4" s="190" t="str">
        <f>IF('Cover Sheet'!C10&lt;&gt;0,'Cover Sheet'!C10,"")</f>
        <v/>
      </c>
      <c r="I4" s="191"/>
    </row>
    <row r="5" spans="2:9" ht="14.25" x14ac:dyDescent="0.2">
      <c r="B5" s="50" t="s">
        <v>259</v>
      </c>
      <c r="C5" s="51" t="e">
        <f>IF(Questionnaire!$E$111&gt;5,"NA",AVERAGE(C29:C32))</f>
        <v>#DIV/0!</v>
      </c>
      <c r="D5" s="52" t="str">
        <f>IFERROR(_xlfn.RANK.EQ(C5,($C$5,$C$6,$C$7,$C$8),0),"NA")</f>
        <v>NA</v>
      </c>
      <c r="E5" s="53" t="e">
        <f>IF(C5="NA","NA",IF(C5&gt;69.51%,"Very Strong",IF(C5&gt;54.51%,"Strong",IF(C5&gt;39.51%,"Average",IF(C5&gt;19.51%,"Weak","Very Weak")))))</f>
        <v>#DIV/0!</v>
      </c>
      <c r="G5" s="50" t="str">
        <f>'Cover Sheet'!B11</f>
        <v>Name of organisation that performed the assessment:</v>
      </c>
      <c r="H5" s="190" t="str">
        <f>IF('Cover Sheet'!C11&lt;&gt;0,'Cover Sheet'!C11,"")</f>
        <v/>
      </c>
      <c r="I5" s="191"/>
    </row>
    <row r="6" spans="2:9" ht="14.25" x14ac:dyDescent="0.2">
      <c r="B6" s="50" t="s">
        <v>260</v>
      </c>
      <c r="C6" s="51" t="e">
        <f>IF(Questionnaire!$E$111&gt;5,"NA",AVERAGE(C34:C35))</f>
        <v>#DIV/0!</v>
      </c>
      <c r="D6" s="52" t="str">
        <f>IFERROR(_xlfn.RANK.EQ(C6,($C$5,$C$6,$C$7,$C$8),0),"NA")</f>
        <v>NA</v>
      </c>
      <c r="E6" s="53" t="e">
        <f>IF(C6="NA","NA",IF(C6&gt;69.51%,"Very Strong",IF(C6&gt;54.51%,"Strong",IF(C6&gt;39.51%,"Average",IF(C6&gt;19.51%,"Weak","Very Weak")))))</f>
        <v>#DIV/0!</v>
      </c>
      <c r="G6" s="50" t="str">
        <f>'Cover Sheet'!B12</f>
        <v>Name of expert(s) who conducted the assesment:</v>
      </c>
      <c r="H6" s="190" t="str">
        <f>IF('Cover Sheet'!C12&lt;&gt;0,'Cover Sheet'!C12,"")</f>
        <v/>
      </c>
      <c r="I6" s="191"/>
    </row>
    <row r="7" spans="2:9" ht="14.25" x14ac:dyDescent="0.2">
      <c r="B7" s="50" t="s">
        <v>261</v>
      </c>
      <c r="C7" s="51" t="e">
        <f>IF(Questionnaire!$E$111&gt;5,"NA",AVERAGE(C37:C38))</f>
        <v>#DIV/0!</v>
      </c>
      <c r="D7" s="52" t="str">
        <f>IFERROR(_xlfn.RANK.EQ(C7,($C$5,$C$6,$C$7,$C$8),0),"NA")</f>
        <v>NA</v>
      </c>
      <c r="E7" s="53" t="e">
        <f>IF(C7="NA","NA",IF(C7&gt;69.51%,"Very Strong",IF(C7&gt;54.51%,"Strong",IF(C7&gt;39.51%,"Average",IF(C7&gt;19.51%,"Weak","Very Weak")))))</f>
        <v>#DIV/0!</v>
      </c>
      <c r="G7" s="50" t="str">
        <f>'Cover Sheet'!B13</f>
        <v>Country / Area Assessed:</v>
      </c>
      <c r="H7" s="190" t="str">
        <f>IF('Cover Sheet'!C13&lt;&gt;0,'Cover Sheet'!C13,"")</f>
        <v/>
      </c>
      <c r="I7" s="191"/>
    </row>
    <row r="8" spans="2:9" ht="15" thickBot="1" x14ac:dyDescent="0.25">
      <c r="B8" s="54" t="s">
        <v>262</v>
      </c>
      <c r="C8" s="55" t="e">
        <f>IF(Questionnaire!$E$111&gt;5,"NA",AVERAGE(C40:C41))</f>
        <v>#DIV/0!</v>
      </c>
      <c r="D8" s="56" t="str">
        <f>IFERROR(_xlfn.RANK.EQ(C8,($C$5,$C$6,$C$7,$C$8),0),"NA")</f>
        <v>NA</v>
      </c>
      <c r="E8" s="57" t="e">
        <f>IF(C8="NA","NA",IF(C8&gt;69.51%,"Very Strong",IF(C8&gt;54.51%,"Strong",IF(C8&gt;39.51%,"Average",IF(C8&gt;19.51%,"Weak","Very Weak")))))</f>
        <v>#DIV/0!</v>
      </c>
      <c r="G8" s="54"/>
      <c r="H8" s="197" t="str">
        <f>IF('Cover Sheet'!C14&lt;&gt;0,'Cover Sheet'!C14,"")</f>
        <v/>
      </c>
      <c r="I8" s="198"/>
    </row>
    <row r="9" spans="2:9" ht="15" thickBot="1" x14ac:dyDescent="0.25"/>
    <row r="10" spans="2:9" ht="15" customHeight="1" x14ac:dyDescent="0.2">
      <c r="B10" s="199" t="s">
        <v>263</v>
      </c>
      <c r="C10" s="200"/>
      <c r="D10" s="200"/>
      <c r="E10" s="201"/>
    </row>
    <row r="11" spans="2:9" ht="15" customHeight="1" x14ac:dyDescent="0.2">
      <c r="B11" s="202"/>
      <c r="C11" s="203"/>
      <c r="D11" s="203"/>
      <c r="E11" s="204"/>
    </row>
    <row r="12" spans="2:9" ht="15" customHeight="1" x14ac:dyDescent="0.2">
      <c r="B12" s="205" t="str">
        <f>IFERROR(AVERAGE(C5:C8),"Not Enough Information")</f>
        <v>Not Enough Information</v>
      </c>
      <c r="C12" s="206"/>
      <c r="D12" s="206"/>
      <c r="E12" s="207"/>
    </row>
    <row r="13" spans="2:9" ht="15" customHeight="1" x14ac:dyDescent="0.2">
      <c r="B13" s="208"/>
      <c r="C13" s="209"/>
      <c r="D13" s="209"/>
      <c r="E13" s="210"/>
    </row>
    <row r="14" spans="2:9" ht="15" customHeight="1" x14ac:dyDescent="0.2">
      <c r="B14" s="205" t="str">
        <f>IF(B12="Not Enough Information","Not Enough Information",IF(B12&gt;69.51%,"Very Strong",IF(B12&gt;54.51%,"Strong",IF(B12&gt;39.51%,"Average",IF(B12&gt;19.51%,"Weak","Very Weak")))))</f>
        <v>Not Enough Information</v>
      </c>
      <c r="C14" s="206"/>
      <c r="D14" s="206"/>
      <c r="E14" s="207"/>
    </row>
    <row r="15" spans="2:9" ht="15.75" customHeight="1" thickBot="1" x14ac:dyDescent="0.25">
      <c r="B15" s="211"/>
      <c r="C15" s="212"/>
      <c r="D15" s="212"/>
      <c r="E15" s="213"/>
    </row>
    <row r="16" spans="2:9" ht="15" thickBot="1" x14ac:dyDescent="0.25">
      <c r="B16" s="46"/>
      <c r="C16" s="46"/>
      <c r="D16" s="46"/>
      <c r="E16" s="46"/>
      <c r="F16" s="46"/>
      <c r="G16" s="46"/>
      <c r="H16" s="46"/>
      <c r="I16" s="46"/>
    </row>
    <row r="17" spans="2:9" ht="14.45" customHeight="1" x14ac:dyDescent="0.25">
      <c r="B17" s="194" t="s">
        <v>264</v>
      </c>
      <c r="C17" s="195"/>
      <c r="D17" s="195"/>
      <c r="E17" s="195"/>
      <c r="F17" s="195"/>
      <c r="G17" s="195"/>
      <c r="H17" s="195"/>
      <c r="I17" s="196"/>
    </row>
    <row r="18" spans="2:9" ht="14.25" customHeight="1" x14ac:dyDescent="0.2">
      <c r="B18" s="214"/>
      <c r="C18" s="192" t="s">
        <v>265</v>
      </c>
      <c r="D18" s="192"/>
      <c r="E18" s="192"/>
      <c r="F18" s="192"/>
      <c r="G18" s="151">
        <f>Questionnaire!$D$5</f>
        <v>0</v>
      </c>
      <c r="H18" s="216" t="str">
        <f>IF(Questionnaire!$H$5="","",Questionnaire!$H$5)</f>
        <v/>
      </c>
      <c r="I18" s="217"/>
    </row>
    <row r="19" spans="2:9" ht="14.25" customHeight="1" x14ac:dyDescent="0.2">
      <c r="B19" s="215"/>
      <c r="C19" s="193" t="s">
        <v>173</v>
      </c>
      <c r="D19" s="193"/>
      <c r="E19" s="193"/>
      <c r="F19" s="193"/>
      <c r="G19" s="152">
        <f>Questionnaire!$D$6</f>
        <v>0</v>
      </c>
      <c r="H19" s="193" t="str">
        <f>IF(Questionnaire!$H$5="","",Questionnaire!$H$5)</f>
        <v/>
      </c>
      <c r="I19" s="218"/>
    </row>
    <row r="20" spans="2:9" ht="14.25" customHeight="1" x14ac:dyDescent="0.2">
      <c r="B20" s="215"/>
      <c r="C20" s="192" t="s">
        <v>174</v>
      </c>
      <c r="D20" s="192"/>
      <c r="E20" s="192"/>
      <c r="F20" s="192"/>
      <c r="G20" s="151">
        <f>Questionnaire!$D$7</f>
        <v>0</v>
      </c>
      <c r="H20" s="192" t="str">
        <f>IF(Questionnaire!$H$7="","",Questionnaire!$H$7)</f>
        <v/>
      </c>
      <c r="I20" s="219"/>
    </row>
    <row r="21" spans="2:9" ht="14.25" customHeight="1" x14ac:dyDescent="0.2">
      <c r="B21" s="215"/>
      <c r="C21" s="193" t="s">
        <v>175</v>
      </c>
      <c r="D21" s="193"/>
      <c r="E21" s="193"/>
      <c r="F21" s="193"/>
      <c r="G21" s="152">
        <f>Questionnaire!$D$8</f>
        <v>0</v>
      </c>
      <c r="H21" s="193" t="str">
        <f>IF(Questionnaire!$H$8="","",Questionnaire!$H$8)</f>
        <v/>
      </c>
      <c r="I21" s="218"/>
    </row>
    <row r="22" spans="2:9" ht="14.25" customHeight="1" x14ac:dyDescent="0.2">
      <c r="B22" s="215"/>
      <c r="C22" s="192" t="s">
        <v>176</v>
      </c>
      <c r="D22" s="192"/>
      <c r="E22" s="192"/>
      <c r="F22" s="192"/>
      <c r="G22" s="151">
        <f>Questionnaire!$D$9</f>
        <v>0</v>
      </c>
      <c r="H22" s="192" t="str">
        <f>IF(Questionnaire!$H$9="","",Questionnaire!$H$9)</f>
        <v/>
      </c>
      <c r="I22" s="219"/>
    </row>
    <row r="23" spans="2:9" ht="15" customHeight="1" x14ac:dyDescent="0.2">
      <c r="B23" s="215"/>
      <c r="C23" s="193" t="s">
        <v>266</v>
      </c>
      <c r="D23" s="193"/>
      <c r="E23" s="193"/>
      <c r="F23" s="193"/>
      <c r="G23" s="152">
        <f>Questionnaire!$D$10</f>
        <v>0</v>
      </c>
      <c r="H23" s="193" t="str">
        <f>IF(Questionnaire!$H$10="","",Questionnaire!$H$10)</f>
        <v/>
      </c>
      <c r="I23" s="218"/>
    </row>
    <row r="24" spans="2:9" ht="15.75" customHeight="1" thickBot="1" x14ac:dyDescent="0.25">
      <c r="B24" s="118"/>
      <c r="C24" s="119"/>
      <c r="D24" s="119"/>
      <c r="E24" s="119"/>
      <c r="F24" s="119"/>
      <c r="G24" s="119"/>
      <c r="H24" s="176"/>
      <c r="I24" s="177"/>
    </row>
    <row r="25" spans="2:9" ht="15" thickBot="1" x14ac:dyDescent="0.25">
      <c r="B25" s="46"/>
      <c r="C25" s="46"/>
      <c r="D25" s="46"/>
      <c r="E25" s="46"/>
      <c r="F25" s="46"/>
      <c r="G25" s="46"/>
      <c r="H25" s="46"/>
      <c r="I25" s="46"/>
    </row>
    <row r="26" spans="2:9" ht="15" x14ac:dyDescent="0.25">
      <c r="B26" s="194" t="s">
        <v>267</v>
      </c>
      <c r="C26" s="195"/>
      <c r="D26" s="195"/>
      <c r="E26" s="195"/>
      <c r="F26" s="195"/>
      <c r="G26" s="195"/>
      <c r="H26" s="195"/>
      <c r="I26" s="196"/>
    </row>
    <row r="27" spans="2:9" ht="15" x14ac:dyDescent="0.25">
      <c r="B27" s="58" t="s">
        <v>255</v>
      </c>
      <c r="C27" s="59" t="s">
        <v>256</v>
      </c>
      <c r="D27" s="59" t="s">
        <v>257</v>
      </c>
      <c r="E27" s="59" t="s">
        <v>258</v>
      </c>
      <c r="F27" s="59" t="s">
        <v>268</v>
      </c>
      <c r="G27" s="59" t="s">
        <v>269</v>
      </c>
      <c r="H27" s="59" t="s">
        <v>270</v>
      </c>
      <c r="I27" s="60" t="s">
        <v>271</v>
      </c>
    </row>
    <row r="28" spans="2:9" ht="15" x14ac:dyDescent="0.25">
      <c r="B28" s="61" t="s">
        <v>259</v>
      </c>
      <c r="C28" s="62"/>
      <c r="D28" s="63"/>
      <c r="E28" s="63"/>
      <c r="F28" s="63"/>
      <c r="G28" s="63"/>
      <c r="H28" s="63"/>
      <c r="I28" s="64"/>
    </row>
    <row r="29" spans="2:9" ht="409.5" customHeight="1" x14ac:dyDescent="0.2">
      <c r="B29" s="65" t="s">
        <v>14</v>
      </c>
      <c r="C29" s="66" t="str">
        <f>_xlfn.IFNA(Questionnaire!G14/(Questionnaire!F14*5),"")</f>
        <v/>
      </c>
      <c r="D29" s="67" t="e">
        <f>_xlfn.RANK.EQ(C29,$C$29:$C$32,0)</f>
        <v>#VALUE!</v>
      </c>
      <c r="E29" s="67" t="str">
        <f>IF(C29="","Not in scope",IF(C29&gt;69.51%,"Very Strong",IF(C29&gt;54.51%,"Strong",IF(C29&gt;39.51%,"Average",IF(C29&gt;19.51%,"Weak","Very Weak")))))</f>
        <v>Not in scope</v>
      </c>
      <c r="F29" s="68" t="str">
        <f>IF($E29="Not in scope","",IF($E29="Very Weak",Code!D5,IF($E29="Weak",Code!D5,IF($E29="Average",Code!D5,Code!D22))))</f>
        <v/>
      </c>
      <c r="G29" s="68" t="str">
        <f>IF($E29="Very Weak",Code!E5,IF($E29="Weak",Code!E5,IF($E29="Average",Code!E5,Code!E22)))</f>
        <v>Original National Waste Management Policy producing body</v>
      </c>
      <c r="H29" s="68" t="str">
        <f>IF($E29="Very Weak",Code!F5,IF($E29="Weak",Code!F5,IF($E29="Average",Code!F5,Code!F22)))</f>
        <v>Review and update National Waste Policy, followed by increased implementation, monitoring, and policing to ensure it is being complied with.</v>
      </c>
      <c r="I29" s="69" t="str">
        <f>IF($E29="Very Weak",Code!G5,IF($E29="Weak",Code!G5,IF($E29="Average",Code!G5,Code!G22)))</f>
        <v xml:space="preserve">1-3 years
</v>
      </c>
    </row>
    <row r="30" spans="2:9" ht="409.5" customHeight="1" x14ac:dyDescent="0.2">
      <c r="B30" s="70" t="s">
        <v>23</v>
      </c>
      <c r="C30" s="66" t="str">
        <f>_xlfn.IFNA(Questionnaire!G21/(Questionnaire!F21*5),"")</f>
        <v/>
      </c>
      <c r="D30" s="67" t="e">
        <f>_xlfn.RANK.EQ(C30,$C$29:$C$32,0)</f>
        <v>#VALUE!</v>
      </c>
      <c r="E30" s="67" t="str">
        <f>IF(C30="","Not in scope",IF(C30&gt;69.51%,"Very Strong",IF(C30&gt;54.51%,"Strong",IF(C30&gt;39.51%,"Average",IF(C30&gt;19.51%,"Weak","Very Weak")))))</f>
        <v>Not in scope</v>
      </c>
      <c r="F30" s="68" t="str">
        <f>IF($E30="Not in scope","Not in scope",IF($E30="Very Weak",Code!D6,IF($E30="Weak",Code!D6,IF($E30="Average",Code!D6,Code!D23))))</f>
        <v>Not in scope</v>
      </c>
      <c r="G30" s="68" t="str">
        <f>IF($E30="Very Weak",Code!E6,IF($E30="Weak",Code!E6,IF($E30="Average",Code!E6,Code!E23)))</f>
        <v>Original legislation producing body</v>
      </c>
      <c r="H30" s="68" t="str">
        <f>IF($E30="Very Weak",Code!F6,IF($E30="Weak",Code!F6,IF($E30="Average",Code!F6,Code!F23)))</f>
        <v>Review legislation or expand based on the  various categories
Implement and facilitate compliance</v>
      </c>
      <c r="I30" s="69" t="str">
        <f>IF($E30="Very Weak",Code!G6,IF($E30="Weak",Code!G6,IF($E30="Average",Code!G6,Code!G23)))</f>
        <v>1-2 years
1-3 years</v>
      </c>
    </row>
    <row r="31" spans="2:9" ht="71.25" x14ac:dyDescent="0.2">
      <c r="B31" s="70" t="s">
        <v>31</v>
      </c>
      <c r="C31" s="66" t="str">
        <f>_xlfn.IFNA(Questionnaire!G27/(Questionnaire!F27*5),"")</f>
        <v/>
      </c>
      <c r="D31" s="67" t="e">
        <f>_xlfn.RANK.EQ(C31,$C$29:$C$32,0)</f>
        <v>#VALUE!</v>
      </c>
      <c r="E31" s="67" t="str">
        <f>IF(C31="","Not in scope",IF(C31&gt;69.51%,"Very Strong",IF(C31&gt;54.51%,"Strong",IF(C31&gt;39.51%,"Average",IF(C31&gt;19.51%,"Weak","Very Weak")))))</f>
        <v>Not in scope</v>
      </c>
      <c r="F31" s="68" t="str">
        <f>IF($E31="Not in scope","Not in scope",IF($E31="Very Weak",Code!D7,IF($E31="Weak",Code!D7,IF($E31="Average",Code!D7,Code!D24))))</f>
        <v>Not in scope</v>
      </c>
      <c r="G31" s="68" t="str">
        <f>IF($E31="Very Weak",Code!E7,IF($E31="Weak",Code!E7,IF($E31="Average",Code!E7,Code!E24)))</f>
        <v xml:space="preserve">Policy-making Government Bodies </v>
      </c>
      <c r="H31" s="68" t="str">
        <f>IF($E31="Very Weak",Code!F7,IF($E31="Weak",Code!F7,IF($E31="Average",Code!F7,Code!F24)))</f>
        <v>Update government departments, organizations, and agencies roles
Reinforce permitting and licensing regulations</v>
      </c>
      <c r="I31" s="69" t="str">
        <f>IF($E31="Very Weak",Code!G7,IF($E31="Weak",Code!G7,IF($E31="Average",Code!G7,Code!G24)))</f>
        <v>1-3 years
1-3 years</v>
      </c>
    </row>
    <row r="32" spans="2:9" ht="409.5" customHeight="1" x14ac:dyDescent="0.2">
      <c r="B32" s="70" t="s">
        <v>45</v>
      </c>
      <c r="C32" s="66" t="str">
        <f>_xlfn.IFNA(Questionnaire!G40/(Questionnaire!F40*5),"")</f>
        <v/>
      </c>
      <c r="D32" s="67" t="e">
        <f>_xlfn.RANK.EQ(C32,$C$29:$C$32,0)</f>
        <v>#VALUE!</v>
      </c>
      <c r="E32" s="67" t="str">
        <f>IF(C32="","Not in scope",IF(C32&gt;69.51%,"Very Strong",IF(C32&gt;54.51%,"Strong",IF(C32&gt;39.51%,"Average",IF(C32&gt;19.51%,"Weak","Very Weak")))))</f>
        <v>Not in scope</v>
      </c>
      <c r="F32" s="68" t="str">
        <f>IF($E32="Not in scope","Not in scope",IF($E32="Very Weak",Code!D8,IF($E32="Weak",Code!D8,IF($E32="Average",Code!D8,Code!D25))))</f>
        <v>Not in scope</v>
      </c>
      <c r="G32" s="68" t="str">
        <f>IF($E32="Very Weak",Code!E8,IF($E32="Weak",Code!E8,IF($E32="Average",Code!E8,Code!E25)))</f>
        <v>Monitoring related departments and agencies (Environment, Health, Transport, etc.)
Healthcare sites</v>
      </c>
      <c r="H32" s="68" t="str">
        <f>IF($E32="Very Weak",Code!F8,IF($E32="Weak",Code!F8,IF($E32="Average",Code!F8,Code!F25)))</f>
        <v>Reinforce monitoring, reporting, and indicators report.
Inspect healthcare waste sites.</v>
      </c>
      <c r="I32" s="69" t="str">
        <f>IF($E32="Very Weak",Code!G8,IF($E32="Weak",Code!G8,IF($E32="Average",Code!G8,Code!G25)))</f>
        <v xml:space="preserve">1-3 years
1-2 years </v>
      </c>
    </row>
    <row r="33" spans="2:9" ht="15" x14ac:dyDescent="0.2">
      <c r="B33" s="71" t="s">
        <v>260</v>
      </c>
      <c r="C33" s="72"/>
      <c r="D33" s="73"/>
      <c r="E33" s="73"/>
      <c r="F33" s="73"/>
      <c r="G33" s="73"/>
      <c r="H33" s="73"/>
      <c r="I33" s="74"/>
    </row>
    <row r="34" spans="2:9" ht="409.6" customHeight="1" x14ac:dyDescent="0.2">
      <c r="B34" s="65" t="s">
        <v>207</v>
      </c>
      <c r="C34" s="66" t="str">
        <f>_xlfn.IFNA(Questionnaire!G50/(Questionnaire!F50*5),"")</f>
        <v/>
      </c>
      <c r="D34" s="67" t="e">
        <f>_xlfn.RANK.EQ(C34,$C$34:$C$35,0)</f>
        <v>#VALUE!</v>
      </c>
      <c r="E34" s="67" t="str">
        <f>IF(C34="","Not in scope",IF(C34&gt;69.51%,"Very Strong",IF(C34&gt;54.51%,"Strong",IF(C34&gt;39.51%,"Average",IF(C34&gt;19.51%,"Weak","Very Weak")))))</f>
        <v>Not in scope</v>
      </c>
      <c r="F34" s="68" t="str">
        <f>IF($E34="Not in scope","Not in scope",IF($E34="Very Weak",Code!D10,IF($E34="Weak",Code!D10,IF($E34="Average",Code!D10,Code!D27))))</f>
        <v>Not in scope</v>
      </c>
      <c r="G34" s="68" t="str">
        <f>IF($E34="Very Weak",Code!E10,IF($E34="Weak",Code!E10,IF($E34="Average",Code!E10,Code!E27)))</f>
        <v>Policy-making Government Bodies
Healthcare sites</v>
      </c>
      <c r="H34" s="68" t="str">
        <f>IF($E34="Very Weak",Code!F10,IF($E34="Weak",Code!F10,IF($E34="Average",Code!F10,Code!F27)))</f>
        <v>Review organizational charts and roles for government bodies and healthcare sites.
Promote and regulate the contractor market for collection, transfer, treatment, and disposal.</v>
      </c>
      <c r="I34" s="69" t="str">
        <f>IF($E34="Very Weak",Code!G10,IF($E34="Weak",Code!G10,IF($E34="Average",Code!G10,Code!G27)))</f>
        <v>1-3 years
2-4 years</v>
      </c>
    </row>
    <row r="35" spans="2:9" ht="409.5" customHeight="1" x14ac:dyDescent="0.2">
      <c r="B35" s="65" t="s">
        <v>58</v>
      </c>
      <c r="C35" s="66" t="str">
        <f>_xlfn.IFNA(Questionnaire!G55/(Questionnaire!F55*5),"")</f>
        <v/>
      </c>
      <c r="D35" s="67" t="e">
        <f>_xlfn.RANK.EQ(C35,$C$34:$C$35,0)</f>
        <v>#VALUE!</v>
      </c>
      <c r="E35" s="67" t="str">
        <f>IF(C35="","Not in scope",IF(C35&gt;69.51%,"Very Strong",IF(C35&gt;54.51%,"Strong",IF(C35&gt;39.51%,"Average",IF(C35&gt;19.51%,"Weak","Very Weak")))))</f>
        <v>Not in scope</v>
      </c>
      <c r="F35" s="68" t="str">
        <f>IF($E35="Not in scope","Not in scope",IF($E35="Very Weak",Code!D11,IF($E35="Weak",Code!D11,IF($E35="Average",Code!D11,Code!D28))))</f>
        <v>Not in scope</v>
      </c>
      <c r="G35" s="68" t="str">
        <f>IF($E35="Very Weak",Code!E11,IF($E35="Weak",Code!E11,IF($E35="Average",Code!E11,Code!E28)))</f>
        <v>Department of Health and Safety, Health and Safety Executive
Healthcare sites</v>
      </c>
      <c r="H35" s="68" t="str">
        <f>IF($E35="Very Weak",Code!F11,IF($E35="Weak",Code!F11,IF($E35="Average",Code!F11,Code!F28)))</f>
        <v>Review and expand on national waste SOPs, these are to be utilized as templates for individual facilities.
Audit healthcare sites for their SOPs, hazardous substances inventory, and Safety Data Sheets.</v>
      </c>
      <c r="I35" s="69" t="str">
        <f>IF($E35="Very Weak",Code!G11,IF($E35="Weak",Code!G11,IF($E35="Average",Code!G11,Code!G28)))</f>
        <v>1-2 years
1-3 years</v>
      </c>
    </row>
    <row r="36" spans="2:9" ht="15" x14ac:dyDescent="0.2">
      <c r="B36" s="71" t="s">
        <v>261</v>
      </c>
      <c r="C36" s="72"/>
      <c r="D36" s="73"/>
      <c r="E36" s="73"/>
      <c r="F36" s="73"/>
      <c r="G36" s="73"/>
      <c r="H36" s="73"/>
      <c r="I36" s="74"/>
    </row>
    <row r="37" spans="2:9" ht="409.5" customHeight="1" x14ac:dyDescent="0.2">
      <c r="B37" s="70" t="s">
        <v>69</v>
      </c>
      <c r="C37" s="66" t="str">
        <f>_xlfn.IFNA(Questionnaire!G70/(Questionnaire!F70*5),"")</f>
        <v/>
      </c>
      <c r="D37" s="67" t="e">
        <f>_xlfn.RANK.EQ(C37,$C$37:$C$38,0)</f>
        <v>#VALUE!</v>
      </c>
      <c r="E37" s="67" t="str">
        <f>IF(C37="","Not in scope",IF(C37&gt;69.51%,"Very Strong",IF(C37&gt;54.51%,"Strong",IF(C37&gt;39.51%,"Average",IF(C37&gt;19.51%,"Weak","Very Weak")))))</f>
        <v>Not in scope</v>
      </c>
      <c r="F37" s="68" t="str">
        <f>IF($E37="Not in scope","Not in scope",IF($E37="Very Weak",Code!D13,IF($E37="Weak",Code!D13,IF($E37="Average",Code!D13,Code!D30))))</f>
        <v>Not in scope</v>
      </c>
      <c r="G37" s="68" t="str">
        <f>IF($E37="Very Weak",Code!E13,IF($E37="Weak",Code!E13,IF($E37="Average",Code!E13,Code!E30)))</f>
        <v>Policy-making Government Bodies 
Healthcare sites</v>
      </c>
      <c r="H37" s="68" t="str">
        <f>IF($E37="Very Weak",Code!F13,IF($E37="Weak",Code!F13,IF($E37="Average",Code!F13,Code!F30)))</f>
        <v>Review national waste managers accreditation scheme, including database.
Audit healthcare sites on their managerial staff.</v>
      </c>
      <c r="I37" s="69" t="str">
        <f>IF($E37="Very Weak",Code!G13,IF($E37="Weak",Code!G13,IF($E37="Average",Code!G13,Code!G30)))</f>
        <v>1-3 years 
1-3 years</v>
      </c>
    </row>
    <row r="38" spans="2:9" ht="367.15" customHeight="1" x14ac:dyDescent="0.2">
      <c r="B38" s="70" t="s">
        <v>224</v>
      </c>
      <c r="C38" s="66" t="str">
        <f>_xlfn.IFNA(Questionnaire!G75/(Questionnaire!F75*5),"")</f>
        <v/>
      </c>
      <c r="D38" s="67" t="e">
        <f>_xlfn.RANK.EQ(C38,$C$37:$C$38,0)</f>
        <v>#VALUE!</v>
      </c>
      <c r="E38" s="67" t="str">
        <f>IF(C38="","Not in scope",IF(C38="","Not in scope",IF(C38&gt;69.51%,"Very Strong",IF(C38&gt;54.51%,"Strong",IF(C38&gt;39.51%,"Average",IF(C38&gt;19.51%,"Weak","Very Weak"))))))</f>
        <v>Not in scope</v>
      </c>
      <c r="F38" s="68" t="str">
        <f>IF($E38="Not in scope","Not in scope",IF($E38="Not in scope","",IF($E38="Very Weak",Code!D14,IF($E38="Weak",Code!D14,IF($E38="Average",Code!D14,Code!D31)))))</f>
        <v>Not in scope</v>
      </c>
      <c r="G38" s="68" t="str">
        <f>IF($E38="Very Weak",Code!E14,IF($E38="Weak",Code!E14,IF($E38="Average",Code!E14,Code!E31)))</f>
        <v>Policy-making Government Bodies 
Healthcare sites</v>
      </c>
      <c r="H38" s="68" t="str">
        <f>IF($E38="Very Weak",Code!F14,IF($E38="Weak",Code!F14,IF($E38="Average",Code!F14,Code!F31)))</f>
        <v>Update national training scheme and certificates.
Audit healthcare sites on their training program and data.</v>
      </c>
      <c r="I38" s="69" t="str">
        <f>IF($E38="Very Weak",Code!G14,IF($E38="Weak",Code!G14,IF($E38="Average",Code!G14,Code!G31)))</f>
        <v>1-3 years 
1-3 years</v>
      </c>
    </row>
    <row r="39" spans="2:9" ht="15" x14ac:dyDescent="0.2">
      <c r="B39" s="71" t="s">
        <v>262</v>
      </c>
      <c r="C39" s="72"/>
      <c r="D39" s="73"/>
      <c r="E39" s="73"/>
      <c r="F39" s="73"/>
      <c r="G39" s="73"/>
      <c r="H39" s="73"/>
      <c r="I39" s="74"/>
    </row>
    <row r="40" spans="2:9" ht="409.5" customHeight="1" x14ac:dyDescent="0.2">
      <c r="B40" s="65" t="s">
        <v>86</v>
      </c>
      <c r="C40" s="66" t="str">
        <f>_xlfn.IFNA(Questionnaire!G87/(Questionnaire!F87*5),"")</f>
        <v/>
      </c>
      <c r="D40" s="67" t="e">
        <f>_xlfn.RANK.EQ(C40,$C$40:$C$41,0)</f>
        <v>#VALUE!</v>
      </c>
      <c r="E40" s="67" t="str">
        <f>IF(C40="","Not in scope",IF(C40&gt;69.51%,"Very Strong",IF(C40&gt;54.51%,"Strong",IF(C40&gt;39.51%,"Average",IF(C40&gt;19.51%,"Weak","Very Weak")))))</f>
        <v>Not in scope</v>
      </c>
      <c r="F40" s="68" t="str">
        <f>IF($E40="Not in scope","Not in scope",IF($E40="Very Weak",Code!D16,IF($E40="Weak",Code!D16,IF($E40="Average",Code!D16,Code!D33))))</f>
        <v>Not in scope</v>
      </c>
      <c r="G40" s="68" t="str">
        <f>IF($E40="Very Weak",Code!E16,IF($E40="Weak",Code!E16,IF($E40="Average",Code!E16,Code!E33)))</f>
        <v>Policy-making Government Bodies 
Healthcare sites and transport companies</v>
      </c>
      <c r="H40" s="68" t="str">
        <f>IF($E40="Very Weak",Code!F16,IF($E40="Weak",Code!F16,IF($E40="Average",Code!F16,Code!F33)))</f>
        <v>Review national waste storage, collection, and transport standards.
License and audit suitable waste contractors and healthcare sites.</v>
      </c>
      <c r="I40" s="69" t="str">
        <f>IF($E40="Very Weak",Code!G16,IF($E40="Weak",Code!G16,IF($E40="Average",Code!G16,Code!G33)))</f>
        <v>1-2 years 
1-2 years</v>
      </c>
    </row>
    <row r="41" spans="2:9" ht="409.5" customHeight="1" thickBot="1" x14ac:dyDescent="0.25">
      <c r="B41" s="75" t="s">
        <v>100</v>
      </c>
      <c r="C41" s="76" t="str">
        <f>_xlfn.IFNA(IF(Questionnaire!G98&gt;0,Questionnaire!G98/(Questionnaire!F98*5),0),"")</f>
        <v/>
      </c>
      <c r="D41" s="77" t="e">
        <f>_xlfn.RANK.EQ(C41,$C$40:$C$41,0)</f>
        <v>#VALUE!</v>
      </c>
      <c r="E41" s="77" t="str">
        <f>IF(C42="","Not in scope",IF(C41&gt;69.51%,"Very Strong",IF(C41&gt;54.51%,"Strong",IF(C41&gt;39.51%,"Average",IF(C41&gt;19.51%,"Weak","Very Weak")))))</f>
        <v>Not in scope</v>
      </c>
      <c r="F41" s="78" t="str">
        <f>IF($E41="Not in scope","Not in scope",IF($E41="Very Weak",Code!D17,IF($E41="Weak",Code!D17,IF($E41="Average",Code!D17,Code!D34))))</f>
        <v>Not in scope</v>
      </c>
      <c r="G41" s="78" t="str">
        <f>IF($E41="Very Weak",Code!E17,IF($E41="Weak",Code!E17,IF($E41="Average",Code!E17,Code!E34)))</f>
        <v>Policy-making Government Bodies 
Healthcare treatment and disposal sites</v>
      </c>
      <c r="H41" s="78" t="str">
        <f>IF($E41="Very Weak",Code!F17,IF($E41="Weak",Code!F17,IF($E41="Average",Code!F17,Code!F34)))</f>
        <v>Review national waste treatment and disposal standards, including licensing.
Audit sites conducting treatment and disposal.</v>
      </c>
      <c r="I41" s="79" t="str">
        <f>IF($E41="Very Weak",Code!G17,IF($E41="Weak",Code!G17,IF($E41="Average",Code!G17,Code!G34)))</f>
        <v>1-2 years
1-2 years</v>
      </c>
    </row>
    <row r="42" spans="2:9" ht="31.5" customHeight="1" x14ac:dyDescent="0.2">
      <c r="B42" s="140"/>
      <c r="C42" s="141"/>
      <c r="D42" s="142"/>
      <c r="E42" s="142"/>
      <c r="F42" s="143"/>
      <c r="G42" s="143"/>
      <c r="H42" s="143"/>
      <c r="I42" s="143"/>
    </row>
    <row r="43" spans="2:9" ht="45" customHeight="1" thickBot="1" x14ac:dyDescent="0.25">
      <c r="B43" s="220" t="s">
        <v>272</v>
      </c>
      <c r="C43" s="220"/>
      <c r="D43" s="220"/>
      <c r="E43" s="220"/>
      <c r="F43" s="220"/>
      <c r="G43" s="220"/>
      <c r="H43" s="220"/>
      <c r="I43" s="220"/>
    </row>
    <row r="44" spans="2:9" ht="160.5" customHeight="1" thickBot="1" x14ac:dyDescent="0.25">
      <c r="B44" s="221"/>
      <c r="C44" s="222"/>
      <c r="D44" s="222"/>
      <c r="E44" s="222"/>
      <c r="F44" s="222"/>
      <c r="G44" s="222"/>
      <c r="H44" s="222"/>
      <c r="I44" s="223"/>
    </row>
    <row r="45" spans="2:9" ht="14.25" x14ac:dyDescent="0.2">
      <c r="B45" s="46"/>
      <c r="C45" s="46"/>
      <c r="D45" s="46"/>
      <c r="E45" s="46"/>
      <c r="F45" s="46"/>
      <c r="G45" s="46"/>
      <c r="H45" s="46"/>
      <c r="I45" s="46"/>
    </row>
  </sheetData>
  <mergeCells count="27">
    <mergeCell ref="B43:I43"/>
    <mergeCell ref="B44:I44"/>
    <mergeCell ref="B26:I26"/>
    <mergeCell ref="C22:F22"/>
    <mergeCell ref="C23:F23"/>
    <mergeCell ref="H23:I23"/>
    <mergeCell ref="B2:E3"/>
    <mergeCell ref="G2:I3"/>
    <mergeCell ref="H4:I4"/>
    <mergeCell ref="H5:I5"/>
    <mergeCell ref="H6:I6"/>
    <mergeCell ref="H7:I7"/>
    <mergeCell ref="C18:F18"/>
    <mergeCell ref="C19:F19"/>
    <mergeCell ref="C20:F20"/>
    <mergeCell ref="C21:F21"/>
    <mergeCell ref="B17:I17"/>
    <mergeCell ref="H8:I8"/>
    <mergeCell ref="B10:E11"/>
    <mergeCell ref="B12:E13"/>
    <mergeCell ref="B14:E15"/>
    <mergeCell ref="B18:B23"/>
    <mergeCell ref="H18:I18"/>
    <mergeCell ref="H19:I19"/>
    <mergeCell ref="H20:I20"/>
    <mergeCell ref="H21:I21"/>
    <mergeCell ref="H22:I2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A9506-52B1-40B6-822C-F3B92C8E20CC}">
  <sheetPr codeName="Sheet7"/>
  <dimension ref="A1:P35"/>
  <sheetViews>
    <sheetView zoomScaleNormal="100" workbookViewId="0">
      <selection activeCell="D31" sqref="D31"/>
    </sheetView>
  </sheetViews>
  <sheetFormatPr defaultColWidth="0" defaultRowHeight="15" x14ac:dyDescent="0.25"/>
  <cols>
    <col min="1" max="1" width="2.85546875" customWidth="1"/>
    <col min="2" max="2" width="24.42578125" customWidth="1"/>
    <col min="3" max="3" width="9.42578125" customWidth="1"/>
    <col min="4" max="4" width="131.85546875" customWidth="1"/>
    <col min="5" max="5" width="44.140625" customWidth="1"/>
    <col min="6" max="6" width="36.42578125" customWidth="1"/>
    <col min="7" max="7" width="19.5703125" customWidth="1"/>
    <col min="8" max="8" width="2.85546875" customWidth="1"/>
    <col min="9" max="13" width="9.140625" customWidth="1"/>
    <col min="14" max="16" width="0" hidden="1" customWidth="1"/>
    <col min="17" max="16384" width="9.140625" hidden="1"/>
  </cols>
  <sheetData>
    <row r="1" spans="2:7" ht="15.75" thickBot="1" x14ac:dyDescent="0.3"/>
    <row r="2" spans="2:7" x14ac:dyDescent="0.25">
      <c r="B2" s="227" t="s">
        <v>273</v>
      </c>
      <c r="C2" s="228"/>
      <c r="D2" s="228"/>
      <c r="E2" s="228"/>
      <c r="F2" s="228"/>
      <c r="G2" s="229"/>
    </row>
    <row r="3" spans="2:7" x14ac:dyDescent="0.25">
      <c r="B3" s="80" t="s">
        <v>255</v>
      </c>
      <c r="C3" s="81" t="s">
        <v>256</v>
      </c>
      <c r="D3" s="82" t="s">
        <v>268</v>
      </c>
      <c r="E3" s="82" t="s">
        <v>274</v>
      </c>
      <c r="F3" s="82" t="s">
        <v>270</v>
      </c>
      <c r="G3" s="83" t="s">
        <v>271</v>
      </c>
    </row>
    <row r="4" spans="2:7" x14ac:dyDescent="0.25">
      <c r="B4" s="224" t="s">
        <v>259</v>
      </c>
      <c r="C4" s="225"/>
      <c r="D4" s="225"/>
      <c r="E4" s="225"/>
      <c r="F4" s="225"/>
      <c r="G4" s="226"/>
    </row>
    <row r="5" spans="2:7" ht="330" x14ac:dyDescent="0.25">
      <c r="B5" s="84" t="s">
        <v>14</v>
      </c>
      <c r="C5" s="85" t="s">
        <v>275</v>
      </c>
      <c r="D5" s="86" t="s">
        <v>276</v>
      </c>
      <c r="E5" s="86" t="s">
        <v>277</v>
      </c>
      <c r="F5" s="86" t="s">
        <v>278</v>
      </c>
      <c r="G5" s="87" t="s">
        <v>279</v>
      </c>
    </row>
    <row r="6" spans="2:7" ht="120" x14ac:dyDescent="0.25">
      <c r="B6" s="84" t="s">
        <v>23</v>
      </c>
      <c r="C6" s="85" t="s">
        <v>275</v>
      </c>
      <c r="D6" s="86" t="s">
        <v>280</v>
      </c>
      <c r="E6" s="86" t="s">
        <v>281</v>
      </c>
      <c r="F6" s="86" t="s">
        <v>282</v>
      </c>
      <c r="G6" s="87" t="s">
        <v>283</v>
      </c>
    </row>
    <row r="7" spans="2:7" ht="210" x14ac:dyDescent="0.25">
      <c r="B7" s="84" t="s">
        <v>31</v>
      </c>
      <c r="C7" s="85" t="s">
        <v>275</v>
      </c>
      <c r="D7" s="86" t="s">
        <v>284</v>
      </c>
      <c r="E7" s="86" t="s">
        <v>277</v>
      </c>
      <c r="F7" s="86" t="s">
        <v>285</v>
      </c>
      <c r="G7" s="87" t="s">
        <v>286</v>
      </c>
    </row>
    <row r="8" spans="2:7" ht="135" x14ac:dyDescent="0.25">
      <c r="B8" s="84" t="s">
        <v>45</v>
      </c>
      <c r="C8" s="85" t="s">
        <v>275</v>
      </c>
      <c r="D8" s="86" t="s">
        <v>287</v>
      </c>
      <c r="E8" s="86" t="s">
        <v>288</v>
      </c>
      <c r="F8" s="86" t="s">
        <v>289</v>
      </c>
      <c r="G8" s="87" t="s">
        <v>290</v>
      </c>
    </row>
    <row r="9" spans="2:7" x14ac:dyDescent="0.25">
      <c r="B9" s="224" t="s">
        <v>260</v>
      </c>
      <c r="C9" s="225"/>
      <c r="D9" s="225"/>
      <c r="E9" s="225"/>
      <c r="F9" s="225"/>
      <c r="G9" s="226"/>
    </row>
    <row r="10" spans="2:7" ht="135" x14ac:dyDescent="0.25">
      <c r="B10" s="84" t="s">
        <v>207</v>
      </c>
      <c r="C10" s="85" t="s">
        <v>275</v>
      </c>
      <c r="D10" s="86" t="s">
        <v>291</v>
      </c>
      <c r="E10" s="86" t="s">
        <v>292</v>
      </c>
      <c r="F10" s="86" t="s">
        <v>293</v>
      </c>
      <c r="G10" s="87" t="s">
        <v>294</v>
      </c>
    </row>
    <row r="11" spans="2:7" ht="210" x14ac:dyDescent="0.25">
      <c r="B11" s="84" t="s">
        <v>58</v>
      </c>
      <c r="C11" s="85" t="s">
        <v>275</v>
      </c>
      <c r="D11" s="86" t="s">
        <v>295</v>
      </c>
      <c r="E11" s="86" t="s">
        <v>296</v>
      </c>
      <c r="F11" s="86" t="s">
        <v>297</v>
      </c>
      <c r="G11" s="87" t="s">
        <v>298</v>
      </c>
    </row>
    <row r="12" spans="2:7" x14ac:dyDescent="0.25">
      <c r="B12" s="224" t="s">
        <v>261</v>
      </c>
      <c r="C12" s="225"/>
      <c r="D12" s="225"/>
      <c r="E12" s="225"/>
      <c r="F12" s="225"/>
      <c r="G12" s="226"/>
    </row>
    <row r="13" spans="2:7" ht="165" x14ac:dyDescent="0.25">
      <c r="B13" s="84" t="s">
        <v>69</v>
      </c>
      <c r="C13" s="85" t="s">
        <v>275</v>
      </c>
      <c r="D13" s="86" t="s">
        <v>299</v>
      </c>
      <c r="E13" s="86" t="s">
        <v>300</v>
      </c>
      <c r="F13" s="86" t="s">
        <v>301</v>
      </c>
      <c r="G13" s="87" t="s">
        <v>302</v>
      </c>
    </row>
    <row r="14" spans="2:7" ht="225" x14ac:dyDescent="0.25">
      <c r="B14" s="88" t="s">
        <v>224</v>
      </c>
      <c r="C14" s="85" t="s">
        <v>275</v>
      </c>
      <c r="D14" s="86" t="s">
        <v>303</v>
      </c>
      <c r="E14" s="86" t="s">
        <v>304</v>
      </c>
      <c r="F14" s="86" t="s">
        <v>305</v>
      </c>
      <c r="G14" s="87" t="s">
        <v>306</v>
      </c>
    </row>
    <row r="15" spans="2:7" x14ac:dyDescent="0.25">
      <c r="B15" s="224" t="s">
        <v>262</v>
      </c>
      <c r="C15" s="225"/>
      <c r="D15" s="225"/>
      <c r="E15" s="225"/>
      <c r="F15" s="225"/>
      <c r="G15" s="226"/>
    </row>
    <row r="16" spans="2:7" ht="240" x14ac:dyDescent="0.25">
      <c r="B16" s="84" t="s">
        <v>86</v>
      </c>
      <c r="C16" s="85" t="s">
        <v>275</v>
      </c>
      <c r="D16" s="86" t="s">
        <v>307</v>
      </c>
      <c r="E16" s="86" t="s">
        <v>308</v>
      </c>
      <c r="F16" s="86" t="s">
        <v>309</v>
      </c>
      <c r="G16" s="87" t="s">
        <v>310</v>
      </c>
    </row>
    <row r="17" spans="2:7" ht="347.25" customHeight="1" thickBot="1" x14ac:dyDescent="0.3">
      <c r="B17" s="89" t="s">
        <v>100</v>
      </c>
      <c r="C17" s="90" t="s">
        <v>275</v>
      </c>
      <c r="D17" s="91" t="s">
        <v>311</v>
      </c>
      <c r="E17" s="91" t="s">
        <v>312</v>
      </c>
      <c r="F17" s="91" t="s">
        <v>313</v>
      </c>
      <c r="G17" s="92" t="s">
        <v>314</v>
      </c>
    </row>
    <row r="18" spans="2:7" ht="15.75" thickBot="1" x14ac:dyDescent="0.3">
      <c r="B18" s="93"/>
      <c r="C18" s="94"/>
      <c r="D18" s="94"/>
      <c r="E18" s="94"/>
      <c r="F18" s="94"/>
      <c r="G18" s="95"/>
    </row>
    <row r="19" spans="2:7" x14ac:dyDescent="0.25">
      <c r="B19" s="230" t="s">
        <v>315</v>
      </c>
      <c r="C19" s="231"/>
      <c r="D19" s="231"/>
      <c r="E19" s="231"/>
      <c r="F19" s="231"/>
      <c r="G19" s="232"/>
    </row>
    <row r="20" spans="2:7" x14ac:dyDescent="0.25">
      <c r="B20" s="96" t="s">
        <v>255</v>
      </c>
      <c r="C20" s="97"/>
      <c r="D20" s="98" t="s">
        <v>268</v>
      </c>
      <c r="E20" s="98" t="s">
        <v>274</v>
      </c>
      <c r="F20" s="98" t="s">
        <v>270</v>
      </c>
      <c r="G20" s="99" t="s">
        <v>271</v>
      </c>
    </row>
    <row r="21" spans="2:7" x14ac:dyDescent="0.25">
      <c r="B21" s="224" t="s">
        <v>259</v>
      </c>
      <c r="C21" s="225"/>
      <c r="D21" s="225"/>
      <c r="E21" s="225"/>
      <c r="F21" s="225"/>
      <c r="G21" s="226"/>
    </row>
    <row r="22" spans="2:7" ht="300" x14ac:dyDescent="0.25">
      <c r="B22" s="84" t="s">
        <v>14</v>
      </c>
      <c r="C22" s="85" t="s">
        <v>316</v>
      </c>
      <c r="D22" s="86" t="s">
        <v>317</v>
      </c>
      <c r="E22" s="86" t="s">
        <v>318</v>
      </c>
      <c r="F22" s="86" t="s">
        <v>319</v>
      </c>
      <c r="G22" s="87" t="s">
        <v>320</v>
      </c>
    </row>
    <row r="23" spans="2:7" ht="75" x14ac:dyDescent="0.25">
      <c r="B23" s="84" t="s">
        <v>23</v>
      </c>
      <c r="C23" s="85" t="s">
        <v>316</v>
      </c>
      <c r="D23" s="86" t="s">
        <v>321</v>
      </c>
      <c r="E23" s="86" t="s">
        <v>322</v>
      </c>
      <c r="F23" s="86" t="s">
        <v>323</v>
      </c>
      <c r="G23" s="87" t="s">
        <v>283</v>
      </c>
    </row>
    <row r="24" spans="2:7" ht="75" x14ac:dyDescent="0.25">
      <c r="B24" s="100" t="s">
        <v>31</v>
      </c>
      <c r="C24" s="85" t="s">
        <v>316</v>
      </c>
      <c r="D24" s="86" t="s">
        <v>324</v>
      </c>
      <c r="E24" s="86" t="s">
        <v>325</v>
      </c>
      <c r="F24" s="86" t="s">
        <v>326</v>
      </c>
      <c r="G24" s="87" t="s">
        <v>327</v>
      </c>
    </row>
    <row r="25" spans="2:7" ht="90" x14ac:dyDescent="0.25">
      <c r="B25" s="100" t="s">
        <v>45</v>
      </c>
      <c r="C25" s="85" t="s">
        <v>316</v>
      </c>
      <c r="D25" s="86" t="s">
        <v>328</v>
      </c>
      <c r="E25" s="86" t="s">
        <v>329</v>
      </c>
      <c r="F25" s="86" t="s">
        <v>330</v>
      </c>
      <c r="G25" s="87" t="s">
        <v>331</v>
      </c>
    </row>
    <row r="26" spans="2:7" x14ac:dyDescent="0.25">
      <c r="B26" s="224" t="s">
        <v>260</v>
      </c>
      <c r="C26" s="225"/>
      <c r="D26" s="225"/>
      <c r="E26" s="225"/>
      <c r="F26" s="225"/>
      <c r="G26" s="226"/>
    </row>
    <row r="27" spans="2:7" ht="105" x14ac:dyDescent="0.25">
      <c r="B27" s="100" t="s">
        <v>207</v>
      </c>
      <c r="C27" s="85" t="s">
        <v>316</v>
      </c>
      <c r="D27" s="86" t="s">
        <v>332</v>
      </c>
      <c r="E27" s="86" t="s">
        <v>333</v>
      </c>
      <c r="F27" s="86" t="s">
        <v>334</v>
      </c>
      <c r="G27" s="87" t="s">
        <v>335</v>
      </c>
    </row>
    <row r="28" spans="2:7" ht="135" x14ac:dyDescent="0.25">
      <c r="B28" s="100" t="s">
        <v>58</v>
      </c>
      <c r="C28" s="85" t="s">
        <v>316</v>
      </c>
      <c r="D28" s="86" t="s">
        <v>336</v>
      </c>
      <c r="E28" s="86" t="s">
        <v>296</v>
      </c>
      <c r="F28" s="86" t="s">
        <v>337</v>
      </c>
      <c r="G28" s="87" t="s">
        <v>338</v>
      </c>
    </row>
    <row r="29" spans="2:7" x14ac:dyDescent="0.25">
      <c r="B29" s="224" t="s">
        <v>261</v>
      </c>
      <c r="C29" s="225"/>
      <c r="D29" s="225"/>
      <c r="E29" s="225"/>
      <c r="F29" s="225"/>
      <c r="G29" s="226"/>
    </row>
    <row r="30" spans="2:7" ht="90" x14ac:dyDescent="0.25">
      <c r="B30" s="100" t="s">
        <v>69</v>
      </c>
      <c r="C30" s="85" t="s">
        <v>316</v>
      </c>
      <c r="D30" s="86" t="s">
        <v>339</v>
      </c>
      <c r="E30" s="86" t="s">
        <v>300</v>
      </c>
      <c r="F30" s="86" t="s">
        <v>340</v>
      </c>
      <c r="G30" s="87" t="s">
        <v>341</v>
      </c>
    </row>
    <row r="31" spans="2:7" ht="75" x14ac:dyDescent="0.25">
      <c r="B31" s="88" t="s">
        <v>224</v>
      </c>
      <c r="C31" s="85" t="s">
        <v>316</v>
      </c>
      <c r="D31" s="86" t="s">
        <v>342</v>
      </c>
      <c r="E31" s="86" t="s">
        <v>300</v>
      </c>
      <c r="F31" s="86" t="s">
        <v>343</v>
      </c>
      <c r="G31" s="87" t="s">
        <v>344</v>
      </c>
    </row>
    <row r="32" spans="2:7" x14ac:dyDescent="0.25">
      <c r="B32" s="224" t="s">
        <v>262</v>
      </c>
      <c r="C32" s="225"/>
      <c r="D32" s="225"/>
      <c r="E32" s="225"/>
      <c r="F32" s="225"/>
      <c r="G32" s="226"/>
    </row>
    <row r="33" spans="2:7" ht="135.75" thickBot="1" x14ac:dyDescent="0.3">
      <c r="B33" s="100" t="s">
        <v>86</v>
      </c>
      <c r="C33" s="85" t="s">
        <v>316</v>
      </c>
      <c r="D33" s="86" t="s">
        <v>345</v>
      </c>
      <c r="E33" s="91" t="s">
        <v>346</v>
      </c>
      <c r="F33" s="86" t="s">
        <v>347</v>
      </c>
      <c r="G33" s="87" t="s">
        <v>348</v>
      </c>
    </row>
    <row r="34" spans="2:7" ht="135.75" customHeight="1" thickBot="1" x14ac:dyDescent="0.3">
      <c r="B34" s="101" t="s">
        <v>100</v>
      </c>
      <c r="C34" s="90" t="s">
        <v>316</v>
      </c>
      <c r="D34" s="91" t="s">
        <v>349</v>
      </c>
      <c r="E34" s="91" t="s">
        <v>350</v>
      </c>
      <c r="F34" s="91" t="s">
        <v>351</v>
      </c>
      <c r="G34" s="92" t="s">
        <v>352</v>
      </c>
    </row>
    <row r="35" spans="2:7" ht="76.349999999999994" customHeight="1" thickBot="1" x14ac:dyDescent="0.3">
      <c r="B35" s="120"/>
      <c r="C35" s="121"/>
      <c r="D35" s="121"/>
      <c r="E35" s="121"/>
      <c r="F35" s="121"/>
      <c r="G35" s="122"/>
    </row>
  </sheetData>
  <mergeCells count="10">
    <mergeCell ref="B21:G21"/>
    <mergeCell ref="B26:G26"/>
    <mergeCell ref="B29:G29"/>
    <mergeCell ref="B32:G32"/>
    <mergeCell ref="B2:G2"/>
    <mergeCell ref="B4:G4"/>
    <mergeCell ref="B9:G9"/>
    <mergeCell ref="B12:G12"/>
    <mergeCell ref="B15:G15"/>
    <mergeCell ref="B19:G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AC1AD-A005-464F-9B53-A627400532F2}">
  <sheetPr codeName="Sheet8"/>
  <dimension ref="B1:I352"/>
  <sheetViews>
    <sheetView topLeftCell="A321" workbookViewId="0">
      <selection activeCell="C45" sqref="C45"/>
    </sheetView>
  </sheetViews>
  <sheetFormatPr defaultRowHeight="15" x14ac:dyDescent="0.25"/>
  <cols>
    <col min="2" max="2" width="96.85546875" bestFit="1" customWidth="1"/>
    <col min="3" max="3" width="8.85546875" customWidth="1"/>
    <col min="4" max="4" width="2.85546875" customWidth="1"/>
  </cols>
  <sheetData>
    <row r="1" spans="2:5" ht="15.75" thickBot="1" x14ac:dyDescent="0.3"/>
    <row r="2" spans="2:5" x14ac:dyDescent="0.25">
      <c r="B2" s="102" t="s">
        <v>171</v>
      </c>
      <c r="C2" s="103" t="s">
        <v>10</v>
      </c>
      <c r="E2" t="s">
        <v>353</v>
      </c>
    </row>
    <row r="3" spans="2:5" x14ac:dyDescent="0.25">
      <c r="B3" s="104" t="s">
        <v>354</v>
      </c>
      <c r="C3" s="105">
        <v>-1</v>
      </c>
    </row>
    <row r="4" spans="2:5" x14ac:dyDescent="0.25">
      <c r="B4" s="104" t="s">
        <v>355</v>
      </c>
      <c r="C4" s="105">
        <v>0</v>
      </c>
      <c r="E4">
        <f>Questionnaire!B15</f>
        <v>1</v>
      </c>
    </row>
    <row r="5" spans="2:5" x14ac:dyDescent="0.25">
      <c r="B5" s="104" t="s">
        <v>356</v>
      </c>
      <c r="C5" s="105">
        <v>1</v>
      </c>
    </row>
    <row r="6" spans="2:5" x14ac:dyDescent="0.25">
      <c r="B6" s="104" t="s">
        <v>357</v>
      </c>
      <c r="C6" s="105">
        <v>2</v>
      </c>
    </row>
    <row r="7" spans="2:5" x14ac:dyDescent="0.25">
      <c r="B7" s="104" t="s">
        <v>358</v>
      </c>
      <c r="C7" s="105">
        <v>3</v>
      </c>
    </row>
    <row r="8" spans="2:5" x14ac:dyDescent="0.25">
      <c r="B8" s="104" t="s">
        <v>359</v>
      </c>
      <c r="C8" s="105">
        <v>4</v>
      </c>
    </row>
    <row r="9" spans="2:5" ht="15.75" thickBot="1" x14ac:dyDescent="0.3">
      <c r="B9" s="106" t="s">
        <v>360</v>
      </c>
      <c r="C9" s="107">
        <v>5</v>
      </c>
    </row>
    <row r="10" spans="2:5" ht="15.75" thickBot="1" x14ac:dyDescent="0.3"/>
    <row r="11" spans="2:5" x14ac:dyDescent="0.25">
      <c r="B11" s="102" t="s">
        <v>171</v>
      </c>
      <c r="C11" s="103" t="s">
        <v>10</v>
      </c>
      <c r="E11" t="s">
        <v>361</v>
      </c>
    </row>
    <row r="12" spans="2:5" x14ac:dyDescent="0.25">
      <c r="B12" s="104" t="s">
        <v>354</v>
      </c>
      <c r="C12" s="105">
        <v>-1</v>
      </c>
    </row>
    <row r="13" spans="2:5" x14ac:dyDescent="0.25">
      <c r="B13" s="104" t="s">
        <v>362</v>
      </c>
      <c r="C13" s="105">
        <v>0</v>
      </c>
      <c r="E13">
        <f>Questionnaire!B16</f>
        <v>2</v>
      </c>
    </row>
    <row r="14" spans="2:5" x14ac:dyDescent="0.25">
      <c r="B14" s="104" t="s">
        <v>672</v>
      </c>
      <c r="C14" s="105">
        <v>1</v>
      </c>
    </row>
    <row r="15" spans="2:5" x14ac:dyDescent="0.25">
      <c r="B15" s="104" t="s">
        <v>673</v>
      </c>
      <c r="C15" s="105">
        <v>2</v>
      </c>
    </row>
    <row r="16" spans="2:5" x14ac:dyDescent="0.25">
      <c r="B16" s="104" t="s">
        <v>674</v>
      </c>
      <c r="C16" s="105">
        <v>3</v>
      </c>
    </row>
    <row r="17" spans="2:5" x14ac:dyDescent="0.25">
      <c r="B17" s="104" t="s">
        <v>675</v>
      </c>
      <c r="C17" s="105">
        <v>4</v>
      </c>
    </row>
    <row r="18" spans="2:5" ht="15.75" thickBot="1" x14ac:dyDescent="0.3">
      <c r="B18" s="106" t="s">
        <v>676</v>
      </c>
      <c r="C18" s="107">
        <v>5</v>
      </c>
    </row>
    <row r="19" spans="2:5" ht="15.75" thickBot="1" x14ac:dyDescent="0.3"/>
    <row r="20" spans="2:5" x14ac:dyDescent="0.25">
      <c r="B20" s="102" t="s">
        <v>171</v>
      </c>
      <c r="C20" s="103" t="s">
        <v>10</v>
      </c>
      <c r="E20" t="s">
        <v>363</v>
      </c>
    </row>
    <row r="21" spans="2:5" x14ac:dyDescent="0.25">
      <c r="B21" s="104" t="s">
        <v>354</v>
      </c>
      <c r="C21" s="105">
        <v>-1</v>
      </c>
    </row>
    <row r="22" spans="2:5" x14ac:dyDescent="0.25">
      <c r="B22" s="104" t="s">
        <v>364</v>
      </c>
      <c r="C22" s="105">
        <v>0</v>
      </c>
      <c r="E22">
        <f>Questionnaire!B17</f>
        <v>3</v>
      </c>
    </row>
    <row r="23" spans="2:5" x14ac:dyDescent="0.25">
      <c r="B23" s="104" t="s">
        <v>365</v>
      </c>
      <c r="C23" s="105">
        <v>1</v>
      </c>
      <c r="E23">
        <f>Questionnaire!B18</f>
        <v>4</v>
      </c>
    </row>
    <row r="24" spans="2:5" x14ac:dyDescent="0.25">
      <c r="B24" s="104" t="s">
        <v>366</v>
      </c>
      <c r="C24" s="105">
        <v>2</v>
      </c>
      <c r="E24">
        <f>Questionnaire!B19</f>
        <v>5</v>
      </c>
    </row>
    <row r="25" spans="2:5" x14ac:dyDescent="0.25">
      <c r="B25" s="104" t="s">
        <v>367</v>
      </c>
      <c r="C25" s="105">
        <v>3</v>
      </c>
    </row>
    <row r="26" spans="2:5" x14ac:dyDescent="0.25">
      <c r="B26" s="104" t="s">
        <v>368</v>
      </c>
      <c r="C26" s="105">
        <v>4</v>
      </c>
    </row>
    <row r="27" spans="2:5" ht="15.75" thickBot="1" x14ac:dyDescent="0.3">
      <c r="B27" s="106" t="s">
        <v>369</v>
      </c>
      <c r="C27" s="107">
        <v>5</v>
      </c>
    </row>
    <row r="28" spans="2:5" ht="15.75" thickBot="1" x14ac:dyDescent="0.3"/>
    <row r="29" spans="2:5" x14ac:dyDescent="0.25">
      <c r="B29" s="102" t="s">
        <v>171</v>
      </c>
      <c r="C29" s="103" t="s">
        <v>10</v>
      </c>
      <c r="E29" t="s">
        <v>370</v>
      </c>
    </row>
    <row r="30" spans="2:5" x14ac:dyDescent="0.25">
      <c r="B30" s="104" t="s">
        <v>354</v>
      </c>
      <c r="C30" s="105">
        <v>-1</v>
      </c>
    </row>
    <row r="31" spans="2:5" x14ac:dyDescent="0.25">
      <c r="B31" s="104" t="s">
        <v>371</v>
      </c>
      <c r="C31" s="105">
        <v>0</v>
      </c>
      <c r="E31">
        <f>Questionnaire!B20</f>
        <v>6</v>
      </c>
    </row>
    <row r="32" spans="2:5" x14ac:dyDescent="0.25">
      <c r="B32" s="104" t="s">
        <v>372</v>
      </c>
      <c r="C32" s="105">
        <v>1</v>
      </c>
    </row>
    <row r="33" spans="2:6" x14ac:dyDescent="0.25">
      <c r="B33" s="104" t="s">
        <v>373</v>
      </c>
      <c r="C33" s="105">
        <v>2</v>
      </c>
    </row>
    <row r="34" spans="2:6" x14ac:dyDescent="0.25">
      <c r="B34" s="104" t="s">
        <v>374</v>
      </c>
      <c r="C34" s="105">
        <v>3</v>
      </c>
    </row>
    <row r="35" spans="2:6" x14ac:dyDescent="0.25">
      <c r="B35" s="104" t="s">
        <v>375</v>
      </c>
      <c r="C35" s="105">
        <v>4</v>
      </c>
    </row>
    <row r="36" spans="2:6" ht="15.75" thickBot="1" x14ac:dyDescent="0.3">
      <c r="B36" s="106" t="s">
        <v>376</v>
      </c>
      <c r="C36" s="107">
        <v>5</v>
      </c>
    </row>
    <row r="37" spans="2:6" ht="15.75" thickBot="1" x14ac:dyDescent="0.3"/>
    <row r="38" spans="2:6" x14ac:dyDescent="0.25">
      <c r="B38" s="102" t="s">
        <v>171</v>
      </c>
      <c r="C38" s="103" t="s">
        <v>10</v>
      </c>
      <c r="E38" t="s">
        <v>377</v>
      </c>
    </row>
    <row r="39" spans="2:6" x14ac:dyDescent="0.25">
      <c r="B39" s="104" t="s">
        <v>354</v>
      </c>
      <c r="C39" s="105">
        <v>-1</v>
      </c>
    </row>
    <row r="40" spans="2:6" x14ac:dyDescent="0.25">
      <c r="B40" s="104" t="s">
        <v>378</v>
      </c>
      <c r="C40" s="105">
        <v>0</v>
      </c>
      <c r="E40">
        <f>Questionnaire!B22</f>
        <v>7</v>
      </c>
      <c r="F40">
        <f>Questionnaire!B25</f>
        <v>10</v>
      </c>
    </row>
    <row r="41" spans="2:6" x14ac:dyDescent="0.25">
      <c r="B41" s="104" t="s">
        <v>379</v>
      </c>
      <c r="C41" s="105">
        <v>1</v>
      </c>
      <c r="E41">
        <f>Questionnaire!B23</f>
        <v>8</v>
      </c>
      <c r="F41">
        <f>Questionnaire!B26</f>
        <v>11</v>
      </c>
    </row>
    <row r="42" spans="2:6" x14ac:dyDescent="0.25">
      <c r="B42" s="104" t="s">
        <v>380</v>
      </c>
      <c r="C42" s="105">
        <v>2</v>
      </c>
      <c r="E42">
        <f>Questionnaire!B24</f>
        <v>9</v>
      </c>
    </row>
    <row r="43" spans="2:6" x14ac:dyDescent="0.25">
      <c r="B43" s="104" t="s">
        <v>381</v>
      </c>
      <c r="C43" s="105">
        <v>3</v>
      </c>
    </row>
    <row r="44" spans="2:6" x14ac:dyDescent="0.25">
      <c r="B44" s="104" t="s">
        <v>382</v>
      </c>
      <c r="C44" s="105">
        <v>4</v>
      </c>
    </row>
    <row r="45" spans="2:6" ht="15.75" thickBot="1" x14ac:dyDescent="0.3">
      <c r="B45" s="106" t="s">
        <v>383</v>
      </c>
      <c r="C45" s="107">
        <v>5</v>
      </c>
    </row>
    <row r="46" spans="2:6" ht="15.75" thickBot="1" x14ac:dyDescent="0.3"/>
    <row r="47" spans="2:6" x14ac:dyDescent="0.25">
      <c r="B47" s="102" t="s">
        <v>171</v>
      </c>
      <c r="C47" s="103" t="s">
        <v>10</v>
      </c>
      <c r="E47" t="s">
        <v>377</v>
      </c>
    </row>
    <row r="48" spans="2:6" x14ac:dyDescent="0.25">
      <c r="B48" s="104" t="s">
        <v>354</v>
      </c>
      <c r="C48" s="105">
        <v>-1</v>
      </c>
    </row>
    <row r="49" spans="2:6" x14ac:dyDescent="0.25">
      <c r="B49" s="104" t="s">
        <v>384</v>
      </c>
      <c r="C49" s="105">
        <v>0</v>
      </c>
      <c r="E49">
        <f>Questionnaire!B28</f>
        <v>12</v>
      </c>
      <c r="F49">
        <f>Questionnaire!B31</f>
        <v>15</v>
      </c>
    </row>
    <row r="50" spans="2:6" x14ac:dyDescent="0.25">
      <c r="B50" s="104" t="s">
        <v>385</v>
      </c>
      <c r="C50" s="105">
        <v>1</v>
      </c>
      <c r="E50">
        <f>Questionnaire!B29</f>
        <v>13</v>
      </c>
      <c r="F50">
        <f>Questionnaire!B32</f>
        <v>16</v>
      </c>
    </row>
    <row r="51" spans="2:6" x14ac:dyDescent="0.25">
      <c r="B51" s="104" t="s">
        <v>386</v>
      </c>
      <c r="C51" s="105">
        <v>3</v>
      </c>
      <c r="E51">
        <f>Questionnaire!B30</f>
        <v>14</v>
      </c>
    </row>
    <row r="52" spans="2:6" x14ac:dyDescent="0.25">
      <c r="B52" s="104" t="s">
        <v>387</v>
      </c>
      <c r="C52" s="105">
        <v>3</v>
      </c>
    </row>
    <row r="53" spans="2:6" ht="15.75" thickBot="1" x14ac:dyDescent="0.3">
      <c r="B53" s="106" t="s">
        <v>388</v>
      </c>
      <c r="C53" s="107">
        <v>5</v>
      </c>
    </row>
    <row r="54" spans="2:6" ht="15.75" thickBot="1" x14ac:dyDescent="0.3"/>
    <row r="55" spans="2:6" x14ac:dyDescent="0.25">
      <c r="B55" s="102" t="s">
        <v>171</v>
      </c>
      <c r="C55" s="103" t="s">
        <v>10</v>
      </c>
      <c r="E55" t="s">
        <v>389</v>
      </c>
    </row>
    <row r="56" spans="2:6" x14ac:dyDescent="0.25">
      <c r="B56" s="104" t="s">
        <v>354</v>
      </c>
      <c r="C56" s="105">
        <v>-1</v>
      </c>
    </row>
    <row r="57" spans="2:6" x14ac:dyDescent="0.25">
      <c r="B57" s="104" t="s">
        <v>390</v>
      </c>
      <c r="C57" s="105">
        <v>0</v>
      </c>
      <c r="E57">
        <f>Questionnaire!B33</f>
        <v>17</v>
      </c>
    </row>
    <row r="58" spans="2:6" x14ac:dyDescent="0.25">
      <c r="B58" s="104" t="s">
        <v>391</v>
      </c>
      <c r="C58" s="105">
        <v>1</v>
      </c>
      <c r="E58">
        <f>Questionnaire!B36</f>
        <v>20</v>
      </c>
    </row>
    <row r="59" spans="2:6" x14ac:dyDescent="0.25">
      <c r="B59" s="104" t="s">
        <v>392</v>
      </c>
      <c r="C59" s="105">
        <v>2</v>
      </c>
      <c r="E59">
        <f>Questionnaire!B38</f>
        <v>22</v>
      </c>
    </row>
    <row r="60" spans="2:6" x14ac:dyDescent="0.25">
      <c r="B60" s="104" t="s">
        <v>393</v>
      </c>
      <c r="C60" s="105">
        <v>3</v>
      </c>
    </row>
    <row r="61" spans="2:6" x14ac:dyDescent="0.25">
      <c r="B61" s="104" t="s">
        <v>394</v>
      </c>
      <c r="C61" s="105">
        <v>4</v>
      </c>
    </row>
    <row r="62" spans="2:6" ht="15.75" thickBot="1" x14ac:dyDescent="0.3">
      <c r="B62" s="106" t="s">
        <v>395</v>
      </c>
      <c r="C62" s="107">
        <v>5</v>
      </c>
    </row>
    <row r="63" spans="2:6" ht="15.75" thickBot="1" x14ac:dyDescent="0.3"/>
    <row r="64" spans="2:6" x14ac:dyDescent="0.25">
      <c r="B64" s="102" t="s">
        <v>171</v>
      </c>
      <c r="C64" s="103" t="s">
        <v>10</v>
      </c>
      <c r="E64" t="s">
        <v>396</v>
      </c>
    </row>
    <row r="65" spans="2:5" x14ac:dyDescent="0.25">
      <c r="B65" s="104" t="s">
        <v>354</v>
      </c>
      <c r="C65" s="105">
        <v>-1</v>
      </c>
    </row>
    <row r="66" spans="2:5" x14ac:dyDescent="0.25">
      <c r="B66" s="104" t="s">
        <v>397</v>
      </c>
      <c r="C66" s="105">
        <v>0</v>
      </c>
      <c r="E66">
        <f>Questionnaire!B34</f>
        <v>18</v>
      </c>
    </row>
    <row r="67" spans="2:5" x14ac:dyDescent="0.25">
      <c r="B67" s="104" t="s">
        <v>398</v>
      </c>
      <c r="C67" s="105">
        <v>1</v>
      </c>
      <c r="E67">
        <f>Questionnaire!B37</f>
        <v>21</v>
      </c>
    </row>
    <row r="68" spans="2:5" x14ac:dyDescent="0.25">
      <c r="B68" s="104" t="s">
        <v>399</v>
      </c>
      <c r="C68" s="105">
        <v>2</v>
      </c>
    </row>
    <row r="69" spans="2:5" x14ac:dyDescent="0.25">
      <c r="B69" s="104" t="s">
        <v>400</v>
      </c>
      <c r="C69" s="105">
        <v>3</v>
      </c>
    </row>
    <row r="70" spans="2:5" x14ac:dyDescent="0.25">
      <c r="B70" s="104" t="s">
        <v>401</v>
      </c>
      <c r="C70" s="105">
        <v>4</v>
      </c>
    </row>
    <row r="71" spans="2:5" ht="15.75" thickBot="1" x14ac:dyDescent="0.3">
      <c r="B71" s="106" t="s">
        <v>402</v>
      </c>
      <c r="C71" s="107">
        <v>5</v>
      </c>
    </row>
    <row r="72" spans="2:5" ht="15.75" thickBot="1" x14ac:dyDescent="0.3"/>
    <row r="73" spans="2:5" x14ac:dyDescent="0.25">
      <c r="B73" s="102" t="s">
        <v>171</v>
      </c>
      <c r="C73" s="103" t="s">
        <v>10</v>
      </c>
      <c r="E73" t="s">
        <v>403</v>
      </c>
    </row>
    <row r="74" spans="2:5" x14ac:dyDescent="0.25">
      <c r="B74" s="104" t="s">
        <v>354</v>
      </c>
      <c r="C74" s="105">
        <v>-1</v>
      </c>
    </row>
    <row r="75" spans="2:5" x14ac:dyDescent="0.25">
      <c r="B75" s="104" t="s">
        <v>404</v>
      </c>
      <c r="C75" s="105">
        <v>0</v>
      </c>
      <c r="E75">
        <f>Questionnaire!B35</f>
        <v>19</v>
      </c>
    </row>
    <row r="76" spans="2:5" x14ac:dyDescent="0.25">
      <c r="B76" s="104" t="s">
        <v>405</v>
      </c>
      <c r="C76" s="105">
        <v>1</v>
      </c>
    </row>
    <row r="77" spans="2:5" x14ac:dyDescent="0.25">
      <c r="B77" s="104" t="s">
        <v>406</v>
      </c>
      <c r="C77" s="105">
        <v>2</v>
      </c>
    </row>
    <row r="78" spans="2:5" x14ac:dyDescent="0.25">
      <c r="B78" s="104" t="s">
        <v>407</v>
      </c>
      <c r="C78" s="105">
        <v>3</v>
      </c>
    </row>
    <row r="79" spans="2:5" x14ac:dyDescent="0.25">
      <c r="B79" s="104" t="s">
        <v>408</v>
      </c>
      <c r="C79" s="105">
        <v>4</v>
      </c>
    </row>
    <row r="80" spans="2:5" ht="15.75" thickBot="1" x14ac:dyDescent="0.3">
      <c r="B80" s="106" t="s">
        <v>409</v>
      </c>
      <c r="C80" s="107">
        <v>5</v>
      </c>
    </row>
    <row r="81" spans="2:5" ht="15.75" thickBot="1" x14ac:dyDescent="0.3"/>
    <row r="82" spans="2:5" x14ac:dyDescent="0.25">
      <c r="B82" s="102" t="s">
        <v>171</v>
      </c>
      <c r="C82" s="103" t="s">
        <v>10</v>
      </c>
      <c r="E82" t="s">
        <v>410</v>
      </c>
    </row>
    <row r="83" spans="2:5" x14ac:dyDescent="0.25">
      <c r="B83" s="104" t="s">
        <v>354</v>
      </c>
      <c r="C83" s="105">
        <v>-1</v>
      </c>
    </row>
    <row r="84" spans="2:5" x14ac:dyDescent="0.25">
      <c r="B84" s="104" t="s">
        <v>411</v>
      </c>
      <c r="C84" s="105">
        <v>0</v>
      </c>
      <c r="E84">
        <f>Questionnaire!B39</f>
        <v>23</v>
      </c>
    </row>
    <row r="85" spans="2:5" x14ac:dyDescent="0.25">
      <c r="B85" s="104" t="s">
        <v>412</v>
      </c>
      <c r="C85" s="105">
        <v>1</v>
      </c>
    </row>
    <row r="86" spans="2:5" x14ac:dyDescent="0.25">
      <c r="B86" s="104" t="s">
        <v>413</v>
      </c>
      <c r="C86" s="105">
        <v>2</v>
      </c>
    </row>
    <row r="87" spans="2:5" x14ac:dyDescent="0.25">
      <c r="B87" s="104" t="s">
        <v>414</v>
      </c>
      <c r="C87" s="105">
        <v>3</v>
      </c>
    </row>
    <row r="88" spans="2:5" x14ac:dyDescent="0.25">
      <c r="B88" s="104" t="s">
        <v>415</v>
      </c>
      <c r="C88" s="105">
        <v>4</v>
      </c>
    </row>
    <row r="89" spans="2:5" ht="15.75" thickBot="1" x14ac:dyDescent="0.3">
      <c r="B89" s="106" t="s">
        <v>416</v>
      </c>
      <c r="C89" s="107">
        <v>5</v>
      </c>
    </row>
    <row r="90" spans="2:5" ht="15.75" thickBot="1" x14ac:dyDescent="0.3"/>
    <row r="91" spans="2:5" x14ac:dyDescent="0.25">
      <c r="B91" s="102" t="s">
        <v>171</v>
      </c>
      <c r="C91" s="103" t="s">
        <v>10</v>
      </c>
      <c r="E91" t="s">
        <v>417</v>
      </c>
    </row>
    <row r="92" spans="2:5" x14ac:dyDescent="0.25">
      <c r="B92" s="104" t="s">
        <v>354</v>
      </c>
      <c r="C92" s="105">
        <v>-1</v>
      </c>
    </row>
    <row r="93" spans="2:5" x14ac:dyDescent="0.25">
      <c r="B93" s="104" t="s">
        <v>418</v>
      </c>
      <c r="C93" s="105">
        <v>0</v>
      </c>
      <c r="E93">
        <f>Questionnaire!B41</f>
        <v>24</v>
      </c>
    </row>
    <row r="94" spans="2:5" x14ac:dyDescent="0.25">
      <c r="B94" s="104" t="s">
        <v>419</v>
      </c>
      <c r="C94" s="105">
        <v>1</v>
      </c>
    </row>
    <row r="95" spans="2:5" x14ac:dyDescent="0.25">
      <c r="B95" s="104" t="s">
        <v>420</v>
      </c>
      <c r="C95" s="105">
        <v>2</v>
      </c>
    </row>
    <row r="96" spans="2:5" x14ac:dyDescent="0.25">
      <c r="B96" s="104" t="s">
        <v>421</v>
      </c>
      <c r="C96" s="105">
        <v>3</v>
      </c>
    </row>
    <row r="97" spans="2:5" x14ac:dyDescent="0.25">
      <c r="B97" s="104" t="s">
        <v>422</v>
      </c>
      <c r="C97" s="105">
        <v>4</v>
      </c>
    </row>
    <row r="98" spans="2:5" ht="15.75" thickBot="1" x14ac:dyDescent="0.3">
      <c r="B98" s="106" t="s">
        <v>423</v>
      </c>
      <c r="C98" s="107">
        <v>5</v>
      </c>
    </row>
    <row r="99" spans="2:5" ht="15.75" thickBot="1" x14ac:dyDescent="0.3"/>
    <row r="100" spans="2:5" x14ac:dyDescent="0.25">
      <c r="B100" s="102" t="s">
        <v>171</v>
      </c>
      <c r="C100" s="103" t="s">
        <v>10</v>
      </c>
      <c r="E100" t="s">
        <v>424</v>
      </c>
    </row>
    <row r="101" spans="2:5" x14ac:dyDescent="0.25">
      <c r="B101" s="104" t="s">
        <v>354</v>
      </c>
      <c r="C101" s="105">
        <v>-1</v>
      </c>
    </row>
    <row r="102" spans="2:5" x14ac:dyDescent="0.25">
      <c r="B102" s="104" t="s">
        <v>425</v>
      </c>
      <c r="C102" s="105">
        <v>0</v>
      </c>
      <c r="E102">
        <f>Questionnaire!B42</f>
        <v>25</v>
      </c>
    </row>
    <row r="103" spans="2:5" x14ac:dyDescent="0.25">
      <c r="B103" s="104" t="s">
        <v>426</v>
      </c>
      <c r="C103" s="105">
        <v>1</v>
      </c>
    </row>
    <row r="104" spans="2:5" x14ac:dyDescent="0.25">
      <c r="B104" s="104" t="s">
        <v>427</v>
      </c>
      <c r="C104" s="105">
        <v>2</v>
      </c>
    </row>
    <row r="105" spans="2:5" x14ac:dyDescent="0.25">
      <c r="B105" s="104" t="s">
        <v>428</v>
      </c>
      <c r="C105" s="105">
        <v>3</v>
      </c>
    </row>
    <row r="106" spans="2:5" x14ac:dyDescent="0.25">
      <c r="B106" s="104" t="s">
        <v>429</v>
      </c>
      <c r="C106" s="105">
        <v>4</v>
      </c>
    </row>
    <row r="107" spans="2:5" ht="15.75" thickBot="1" x14ac:dyDescent="0.3">
      <c r="B107" s="106" t="s">
        <v>430</v>
      </c>
      <c r="C107" s="107">
        <v>5</v>
      </c>
    </row>
    <row r="108" spans="2:5" ht="15.75" thickBot="1" x14ac:dyDescent="0.3"/>
    <row r="109" spans="2:5" x14ac:dyDescent="0.25">
      <c r="B109" s="102" t="s">
        <v>171</v>
      </c>
      <c r="C109" s="103" t="s">
        <v>10</v>
      </c>
      <c r="E109" t="s">
        <v>431</v>
      </c>
    </row>
    <row r="110" spans="2:5" x14ac:dyDescent="0.25">
      <c r="B110" s="104" t="s">
        <v>354</v>
      </c>
      <c r="C110" s="105">
        <v>-1</v>
      </c>
    </row>
    <row r="111" spans="2:5" x14ac:dyDescent="0.25">
      <c r="B111" s="104" t="s">
        <v>432</v>
      </c>
      <c r="C111" s="105">
        <v>0</v>
      </c>
      <c r="E111">
        <f>Questionnaire!B43</f>
        <v>26</v>
      </c>
    </row>
    <row r="112" spans="2:5" x14ac:dyDescent="0.25">
      <c r="B112" s="104" t="s">
        <v>433</v>
      </c>
      <c r="C112" s="105">
        <v>1</v>
      </c>
    </row>
    <row r="113" spans="2:5" x14ac:dyDescent="0.25">
      <c r="B113" s="104" t="s">
        <v>434</v>
      </c>
      <c r="C113" s="105">
        <v>2</v>
      </c>
    </row>
    <row r="114" spans="2:5" x14ac:dyDescent="0.25">
      <c r="B114" s="104" t="s">
        <v>435</v>
      </c>
      <c r="C114" s="105">
        <v>3</v>
      </c>
    </row>
    <row r="115" spans="2:5" x14ac:dyDescent="0.25">
      <c r="B115" s="104" t="s">
        <v>436</v>
      </c>
      <c r="C115" s="105">
        <v>4</v>
      </c>
    </row>
    <row r="116" spans="2:5" ht="15.75" thickBot="1" x14ac:dyDescent="0.3">
      <c r="B116" s="106" t="s">
        <v>437</v>
      </c>
      <c r="C116" s="107">
        <v>5</v>
      </c>
    </row>
    <row r="117" spans="2:5" ht="15.75" thickBot="1" x14ac:dyDescent="0.3"/>
    <row r="118" spans="2:5" x14ac:dyDescent="0.25">
      <c r="B118" s="102" t="s">
        <v>171</v>
      </c>
      <c r="C118" s="103" t="s">
        <v>10</v>
      </c>
      <c r="E118" t="s">
        <v>438</v>
      </c>
    </row>
    <row r="119" spans="2:5" x14ac:dyDescent="0.25">
      <c r="B119" s="104" t="s">
        <v>354</v>
      </c>
      <c r="C119" s="105">
        <v>-1</v>
      </c>
    </row>
    <row r="120" spans="2:5" x14ac:dyDescent="0.25">
      <c r="B120" s="104" t="s">
        <v>439</v>
      </c>
      <c r="C120" s="105">
        <v>0</v>
      </c>
      <c r="E120">
        <f>Questionnaire!B44</f>
        <v>27</v>
      </c>
    </row>
    <row r="121" spans="2:5" x14ac:dyDescent="0.25">
      <c r="B121" s="104" t="s">
        <v>440</v>
      </c>
      <c r="C121" s="105">
        <v>1</v>
      </c>
    </row>
    <row r="122" spans="2:5" x14ac:dyDescent="0.25">
      <c r="B122" s="104" t="s">
        <v>441</v>
      </c>
      <c r="C122" s="105">
        <v>2</v>
      </c>
    </row>
    <row r="123" spans="2:5" x14ac:dyDescent="0.25">
      <c r="B123" s="104" t="s">
        <v>442</v>
      </c>
      <c r="C123" s="105">
        <v>3</v>
      </c>
    </row>
    <row r="124" spans="2:5" x14ac:dyDescent="0.25">
      <c r="B124" s="104" t="s">
        <v>443</v>
      </c>
      <c r="C124" s="105">
        <v>4</v>
      </c>
    </row>
    <row r="125" spans="2:5" ht="15.75" thickBot="1" x14ac:dyDescent="0.3">
      <c r="B125" s="106" t="s">
        <v>444</v>
      </c>
      <c r="C125" s="107">
        <v>5</v>
      </c>
    </row>
    <row r="126" spans="2:5" ht="15.75" thickBot="1" x14ac:dyDescent="0.3"/>
    <row r="127" spans="2:5" x14ac:dyDescent="0.25">
      <c r="B127" s="102" t="s">
        <v>171</v>
      </c>
      <c r="C127" s="103" t="s">
        <v>10</v>
      </c>
      <c r="E127" t="s">
        <v>445</v>
      </c>
    </row>
    <row r="128" spans="2:5" x14ac:dyDescent="0.25">
      <c r="B128" s="104" t="s">
        <v>354</v>
      </c>
      <c r="C128" s="105">
        <v>-1</v>
      </c>
    </row>
    <row r="129" spans="2:5" x14ac:dyDescent="0.25">
      <c r="B129" s="104" t="s">
        <v>446</v>
      </c>
      <c r="C129" s="105">
        <v>0</v>
      </c>
      <c r="E129">
        <f>Questionnaire!B45</f>
        <v>28</v>
      </c>
    </row>
    <row r="130" spans="2:5" x14ac:dyDescent="0.25">
      <c r="B130" s="104" t="s">
        <v>447</v>
      </c>
      <c r="C130" s="105">
        <v>1</v>
      </c>
    </row>
    <row r="131" spans="2:5" x14ac:dyDescent="0.25">
      <c r="B131" s="104" t="s">
        <v>448</v>
      </c>
      <c r="C131" s="105">
        <v>2</v>
      </c>
    </row>
    <row r="132" spans="2:5" x14ac:dyDescent="0.25">
      <c r="B132" s="104" t="s">
        <v>449</v>
      </c>
      <c r="C132" s="105">
        <v>3</v>
      </c>
    </row>
    <row r="133" spans="2:5" x14ac:dyDescent="0.25">
      <c r="B133" s="104" t="s">
        <v>450</v>
      </c>
      <c r="C133" s="105">
        <v>4</v>
      </c>
    </row>
    <row r="134" spans="2:5" ht="15.75" thickBot="1" x14ac:dyDescent="0.3">
      <c r="B134" s="106" t="s">
        <v>451</v>
      </c>
      <c r="C134" s="107">
        <v>5</v>
      </c>
    </row>
    <row r="135" spans="2:5" ht="15.75" thickBot="1" x14ac:dyDescent="0.3"/>
    <row r="136" spans="2:5" x14ac:dyDescent="0.25">
      <c r="B136" s="102" t="s">
        <v>171</v>
      </c>
      <c r="C136" s="103" t="s">
        <v>10</v>
      </c>
      <c r="E136" t="s">
        <v>452</v>
      </c>
    </row>
    <row r="137" spans="2:5" x14ac:dyDescent="0.25">
      <c r="B137" s="104" t="s">
        <v>354</v>
      </c>
      <c r="C137" s="105">
        <v>-1</v>
      </c>
    </row>
    <row r="138" spans="2:5" x14ac:dyDescent="0.25">
      <c r="B138" s="104" t="s">
        <v>453</v>
      </c>
      <c r="C138" s="105">
        <v>0</v>
      </c>
      <c r="E138">
        <f>Questionnaire!B10</f>
        <v>0</v>
      </c>
    </row>
    <row r="139" spans="2:5" x14ac:dyDescent="0.25">
      <c r="B139" s="104" t="s">
        <v>454</v>
      </c>
      <c r="C139" s="105">
        <v>1</v>
      </c>
    </row>
    <row r="140" spans="2:5" x14ac:dyDescent="0.25">
      <c r="B140" s="104" t="s">
        <v>455</v>
      </c>
      <c r="C140" s="105">
        <v>2</v>
      </c>
    </row>
    <row r="141" spans="2:5" x14ac:dyDescent="0.25">
      <c r="B141" s="104" t="s">
        <v>456</v>
      </c>
      <c r="C141" s="105">
        <v>3</v>
      </c>
    </row>
    <row r="142" spans="2:5" x14ac:dyDescent="0.25">
      <c r="B142" s="104" t="s">
        <v>457</v>
      </c>
      <c r="C142" s="105">
        <v>4</v>
      </c>
    </row>
    <row r="143" spans="2:5" ht="15.75" thickBot="1" x14ac:dyDescent="0.3">
      <c r="B143" s="106" t="s">
        <v>458</v>
      </c>
      <c r="C143" s="107">
        <v>5</v>
      </c>
    </row>
    <row r="144" spans="2:5" ht="15.75" thickBot="1" x14ac:dyDescent="0.3"/>
    <row r="145" spans="2:5" x14ac:dyDescent="0.25">
      <c r="B145" s="102" t="s">
        <v>171</v>
      </c>
      <c r="C145" s="103" t="s">
        <v>10</v>
      </c>
      <c r="E145" t="s">
        <v>459</v>
      </c>
    </row>
    <row r="146" spans="2:5" x14ac:dyDescent="0.25">
      <c r="B146" s="104" t="s">
        <v>354</v>
      </c>
      <c r="C146" s="105">
        <v>-1</v>
      </c>
    </row>
    <row r="147" spans="2:5" x14ac:dyDescent="0.25">
      <c r="B147" s="104" t="s">
        <v>460</v>
      </c>
      <c r="C147" s="105">
        <v>0</v>
      </c>
      <c r="E147">
        <f>Questionnaire!B51</f>
        <v>29</v>
      </c>
    </row>
    <row r="148" spans="2:5" x14ac:dyDescent="0.25">
      <c r="B148" s="104" t="s">
        <v>461</v>
      </c>
      <c r="C148" s="105">
        <v>1</v>
      </c>
    </row>
    <row r="149" spans="2:5" x14ac:dyDescent="0.25">
      <c r="B149" s="104" t="s">
        <v>462</v>
      </c>
      <c r="C149" s="105">
        <v>2</v>
      </c>
    </row>
    <row r="150" spans="2:5" x14ac:dyDescent="0.25">
      <c r="B150" s="104" t="s">
        <v>463</v>
      </c>
      <c r="C150" s="105">
        <v>3</v>
      </c>
    </row>
    <row r="151" spans="2:5" x14ac:dyDescent="0.25">
      <c r="B151" s="104" t="s">
        <v>464</v>
      </c>
      <c r="C151" s="105">
        <v>4</v>
      </c>
    </row>
    <row r="152" spans="2:5" ht="15.75" thickBot="1" x14ac:dyDescent="0.3">
      <c r="B152" s="106" t="s">
        <v>465</v>
      </c>
      <c r="C152" s="107">
        <v>5</v>
      </c>
    </row>
    <row r="153" spans="2:5" ht="15.75" thickBot="1" x14ac:dyDescent="0.3"/>
    <row r="154" spans="2:5" x14ac:dyDescent="0.25">
      <c r="B154" s="102" t="s">
        <v>171</v>
      </c>
      <c r="C154" s="103" t="s">
        <v>10</v>
      </c>
      <c r="E154" t="s">
        <v>466</v>
      </c>
    </row>
    <row r="155" spans="2:5" x14ac:dyDescent="0.25">
      <c r="B155" s="104" t="s">
        <v>354</v>
      </c>
      <c r="C155" s="105">
        <v>-1</v>
      </c>
    </row>
    <row r="156" spans="2:5" x14ac:dyDescent="0.25">
      <c r="B156" s="104" t="s">
        <v>467</v>
      </c>
      <c r="C156" s="105">
        <v>0</v>
      </c>
      <c r="E156">
        <f>Questionnaire!B52</f>
        <v>30</v>
      </c>
    </row>
    <row r="157" spans="2:5" x14ac:dyDescent="0.25">
      <c r="B157" s="104" t="s">
        <v>468</v>
      </c>
      <c r="C157" s="105">
        <v>1</v>
      </c>
    </row>
    <row r="158" spans="2:5" x14ac:dyDescent="0.25">
      <c r="B158" s="104" t="s">
        <v>469</v>
      </c>
      <c r="C158" s="105">
        <v>2</v>
      </c>
    </row>
    <row r="159" spans="2:5" x14ac:dyDescent="0.25">
      <c r="B159" s="104" t="s">
        <v>470</v>
      </c>
      <c r="C159" s="105">
        <v>3</v>
      </c>
    </row>
    <row r="160" spans="2:5" x14ac:dyDescent="0.25">
      <c r="B160" s="104" t="s">
        <v>471</v>
      </c>
      <c r="C160" s="105">
        <v>4</v>
      </c>
    </row>
    <row r="161" spans="2:6" ht="15.75" thickBot="1" x14ac:dyDescent="0.3">
      <c r="B161" s="106" t="s">
        <v>472</v>
      </c>
      <c r="C161" s="107">
        <v>5</v>
      </c>
    </row>
    <row r="162" spans="2:6" ht="15.75" thickBot="1" x14ac:dyDescent="0.3"/>
    <row r="163" spans="2:6" x14ac:dyDescent="0.25">
      <c r="B163" s="102" t="s">
        <v>171</v>
      </c>
      <c r="C163" s="103" t="s">
        <v>10</v>
      </c>
      <c r="E163" t="s">
        <v>473</v>
      </c>
    </row>
    <row r="164" spans="2:6" x14ac:dyDescent="0.25">
      <c r="B164" s="104" t="s">
        <v>354</v>
      </c>
      <c r="C164" s="105">
        <v>-1</v>
      </c>
    </row>
    <row r="165" spans="2:6" x14ac:dyDescent="0.25">
      <c r="B165" s="104" t="s">
        <v>474</v>
      </c>
      <c r="C165" s="105">
        <v>0</v>
      </c>
      <c r="E165">
        <f>Questionnaire!B53</f>
        <v>31</v>
      </c>
    </row>
    <row r="166" spans="2:6" x14ac:dyDescent="0.25">
      <c r="B166" s="104" t="s">
        <v>475</v>
      </c>
      <c r="C166" s="105">
        <v>1</v>
      </c>
      <c r="E166">
        <f>Questionnaire!B54</f>
        <v>32</v>
      </c>
    </row>
    <row r="167" spans="2:6" x14ac:dyDescent="0.25">
      <c r="B167" s="104" t="s">
        <v>476</v>
      </c>
      <c r="C167" s="105">
        <v>2</v>
      </c>
    </row>
    <row r="168" spans="2:6" x14ac:dyDescent="0.25">
      <c r="B168" s="104" t="s">
        <v>477</v>
      </c>
      <c r="C168" s="105">
        <v>2</v>
      </c>
    </row>
    <row r="169" spans="2:6" x14ac:dyDescent="0.25">
      <c r="B169" s="104" t="s">
        <v>478</v>
      </c>
      <c r="C169" s="105">
        <v>4</v>
      </c>
    </row>
    <row r="170" spans="2:6" ht="15.75" thickBot="1" x14ac:dyDescent="0.3">
      <c r="B170" s="106" t="s">
        <v>479</v>
      </c>
      <c r="C170" s="107">
        <v>5</v>
      </c>
    </row>
    <row r="171" spans="2:6" ht="15.75" thickBot="1" x14ac:dyDescent="0.3"/>
    <row r="172" spans="2:6" x14ac:dyDescent="0.25">
      <c r="B172" s="102" t="s">
        <v>171</v>
      </c>
      <c r="C172" s="103" t="s">
        <v>10</v>
      </c>
      <c r="E172" t="s">
        <v>480</v>
      </c>
    </row>
    <row r="173" spans="2:6" x14ac:dyDescent="0.25">
      <c r="B173" s="104" t="s">
        <v>354</v>
      </c>
      <c r="C173" s="105">
        <v>-1</v>
      </c>
    </row>
    <row r="174" spans="2:6" x14ac:dyDescent="0.25">
      <c r="B174" s="104" t="s">
        <v>481</v>
      </c>
      <c r="C174" s="105">
        <v>0</v>
      </c>
      <c r="E174">
        <f>Questionnaire!B56</f>
        <v>33</v>
      </c>
      <c r="F174">
        <f>Questionnaire!B60</f>
        <v>37</v>
      </c>
    </row>
    <row r="175" spans="2:6" x14ac:dyDescent="0.25">
      <c r="B175" s="104" t="s">
        <v>482</v>
      </c>
      <c r="C175" s="105">
        <v>1</v>
      </c>
      <c r="E175">
        <f>Questionnaire!B57</f>
        <v>34</v>
      </c>
      <c r="F175">
        <f>Questionnaire!B61</f>
        <v>38</v>
      </c>
    </row>
    <row r="176" spans="2:6" x14ac:dyDescent="0.25">
      <c r="B176" s="104" t="s">
        <v>483</v>
      </c>
      <c r="C176" s="105">
        <v>2</v>
      </c>
      <c r="E176">
        <f>Questionnaire!B58</f>
        <v>35</v>
      </c>
      <c r="F176">
        <f>Questionnaire!B62</f>
        <v>39</v>
      </c>
    </row>
    <row r="177" spans="2:5" x14ac:dyDescent="0.25">
      <c r="B177" s="104" t="s">
        <v>484</v>
      </c>
      <c r="C177" s="105">
        <v>3</v>
      </c>
      <c r="E177">
        <f>Questionnaire!B59</f>
        <v>36</v>
      </c>
    </row>
    <row r="178" spans="2:5" x14ac:dyDescent="0.25">
      <c r="B178" s="104" t="s">
        <v>485</v>
      </c>
      <c r="C178" s="105">
        <v>4</v>
      </c>
    </row>
    <row r="179" spans="2:5" ht="15.75" thickBot="1" x14ac:dyDescent="0.3">
      <c r="B179" s="106" t="s">
        <v>486</v>
      </c>
      <c r="C179" s="107">
        <v>5</v>
      </c>
    </row>
    <row r="180" spans="2:5" ht="15.75" thickBot="1" x14ac:dyDescent="0.3"/>
    <row r="181" spans="2:5" x14ac:dyDescent="0.25">
      <c r="B181" s="102" t="s">
        <v>171</v>
      </c>
      <c r="C181" s="103" t="s">
        <v>10</v>
      </c>
      <c r="E181" t="s">
        <v>487</v>
      </c>
    </row>
    <row r="182" spans="2:5" x14ac:dyDescent="0.25">
      <c r="B182" s="104" t="s">
        <v>354</v>
      </c>
      <c r="C182" s="105">
        <v>-1</v>
      </c>
    </row>
    <row r="183" spans="2:5" x14ac:dyDescent="0.25">
      <c r="B183" s="104" t="s">
        <v>488</v>
      </c>
      <c r="C183" s="105">
        <v>0</v>
      </c>
      <c r="E183">
        <f>Questionnaire!B63</f>
        <v>40</v>
      </c>
    </row>
    <row r="184" spans="2:5" x14ac:dyDescent="0.25">
      <c r="B184" s="104" t="s">
        <v>489</v>
      </c>
      <c r="C184" s="105">
        <v>1</v>
      </c>
    </row>
    <row r="185" spans="2:5" x14ac:dyDescent="0.25">
      <c r="B185" s="104" t="s">
        <v>490</v>
      </c>
      <c r="C185" s="105">
        <v>2</v>
      </c>
    </row>
    <row r="186" spans="2:5" x14ac:dyDescent="0.25">
      <c r="B186" s="104" t="s">
        <v>491</v>
      </c>
      <c r="C186" s="105">
        <v>3</v>
      </c>
    </row>
    <row r="187" spans="2:5" x14ac:dyDescent="0.25">
      <c r="B187" s="104" t="s">
        <v>492</v>
      </c>
      <c r="C187" s="105">
        <v>4</v>
      </c>
    </row>
    <row r="188" spans="2:5" ht="15.75" thickBot="1" x14ac:dyDescent="0.3">
      <c r="B188" s="106" t="s">
        <v>493</v>
      </c>
      <c r="C188" s="107">
        <v>5</v>
      </c>
    </row>
    <row r="189" spans="2:5" ht="15.75" thickBot="1" x14ac:dyDescent="0.3"/>
    <row r="190" spans="2:5" x14ac:dyDescent="0.25">
      <c r="B190" s="102" t="s">
        <v>171</v>
      </c>
      <c r="C190" s="103" t="s">
        <v>10</v>
      </c>
      <c r="E190" t="s">
        <v>494</v>
      </c>
    </row>
    <row r="191" spans="2:5" x14ac:dyDescent="0.25">
      <c r="B191" s="104" t="s">
        <v>354</v>
      </c>
      <c r="C191" s="105">
        <v>-1</v>
      </c>
    </row>
    <row r="192" spans="2:5" x14ac:dyDescent="0.25">
      <c r="B192" s="104" t="s">
        <v>495</v>
      </c>
      <c r="C192" s="105">
        <v>0</v>
      </c>
      <c r="E192">
        <f>Questionnaire!B64</f>
        <v>41</v>
      </c>
    </row>
    <row r="193" spans="2:5" x14ac:dyDescent="0.25">
      <c r="B193" s="104" t="s">
        <v>496</v>
      </c>
      <c r="C193" s="105">
        <v>1</v>
      </c>
      <c r="E193">
        <f>Questionnaire!B65</f>
        <v>42</v>
      </c>
    </row>
    <row r="194" spans="2:5" x14ac:dyDescent="0.25">
      <c r="B194" s="104" t="s">
        <v>497</v>
      </c>
      <c r="C194" s="105">
        <v>2</v>
      </c>
      <c r="E194">
        <f>Questionnaire!B72</f>
        <v>44</v>
      </c>
    </row>
    <row r="195" spans="2:5" x14ac:dyDescent="0.25">
      <c r="B195" s="104" t="s">
        <v>498</v>
      </c>
      <c r="C195" s="105">
        <v>3</v>
      </c>
    </row>
    <row r="196" spans="2:5" x14ac:dyDescent="0.25">
      <c r="B196" s="104" t="s">
        <v>499</v>
      </c>
      <c r="C196" s="105">
        <v>4</v>
      </c>
    </row>
    <row r="197" spans="2:5" ht="15.75" thickBot="1" x14ac:dyDescent="0.3">
      <c r="B197" s="106" t="s">
        <v>500</v>
      </c>
      <c r="C197" s="107">
        <v>5</v>
      </c>
    </row>
    <row r="198" spans="2:5" ht="15.75" thickBot="1" x14ac:dyDescent="0.3"/>
    <row r="199" spans="2:5" x14ac:dyDescent="0.25">
      <c r="B199" s="102" t="s">
        <v>171</v>
      </c>
      <c r="C199" s="103" t="s">
        <v>10</v>
      </c>
      <c r="E199" t="s">
        <v>501</v>
      </c>
    </row>
    <row r="200" spans="2:5" x14ac:dyDescent="0.25">
      <c r="B200" s="104" t="s">
        <v>354</v>
      </c>
      <c r="C200" s="105">
        <v>-1</v>
      </c>
    </row>
    <row r="201" spans="2:5" x14ac:dyDescent="0.25">
      <c r="B201" s="104" t="s">
        <v>502</v>
      </c>
      <c r="C201" s="105">
        <v>0</v>
      </c>
      <c r="E201">
        <f>Questionnaire!B71</f>
        <v>43</v>
      </c>
    </row>
    <row r="202" spans="2:5" x14ac:dyDescent="0.25">
      <c r="B202" s="104" t="s">
        <v>503</v>
      </c>
      <c r="C202" s="105">
        <v>1</v>
      </c>
    </row>
    <row r="203" spans="2:5" x14ac:dyDescent="0.25">
      <c r="B203" s="104" t="s">
        <v>504</v>
      </c>
      <c r="C203" s="105">
        <v>2</v>
      </c>
    </row>
    <row r="204" spans="2:5" x14ac:dyDescent="0.25">
      <c r="B204" s="104" t="s">
        <v>505</v>
      </c>
      <c r="C204" s="105">
        <v>3</v>
      </c>
    </row>
    <row r="205" spans="2:5" x14ac:dyDescent="0.25">
      <c r="B205" s="104" t="s">
        <v>506</v>
      </c>
      <c r="C205" s="105">
        <v>4</v>
      </c>
    </row>
    <row r="206" spans="2:5" ht="15.75" thickBot="1" x14ac:dyDescent="0.3">
      <c r="B206" s="106" t="s">
        <v>507</v>
      </c>
      <c r="C206" s="107">
        <v>5</v>
      </c>
    </row>
    <row r="207" spans="2:5" ht="15.75" thickBot="1" x14ac:dyDescent="0.3"/>
    <row r="208" spans="2:5" x14ac:dyDescent="0.25">
      <c r="B208" s="102" t="s">
        <v>171</v>
      </c>
      <c r="C208" s="103" t="s">
        <v>10</v>
      </c>
      <c r="E208" t="s">
        <v>501</v>
      </c>
    </row>
    <row r="209" spans="2:5" x14ac:dyDescent="0.25">
      <c r="B209" s="104" t="s">
        <v>354</v>
      </c>
      <c r="C209" s="105">
        <v>-1</v>
      </c>
    </row>
    <row r="210" spans="2:5" x14ac:dyDescent="0.25">
      <c r="B210" s="104" t="s">
        <v>508</v>
      </c>
      <c r="C210" s="105">
        <v>0</v>
      </c>
      <c r="E210">
        <f>Questionnaire!B73</f>
        <v>45</v>
      </c>
    </row>
    <row r="211" spans="2:5" x14ac:dyDescent="0.25">
      <c r="B211" s="104" t="s">
        <v>509</v>
      </c>
      <c r="C211" s="105">
        <v>1</v>
      </c>
    </row>
    <row r="212" spans="2:5" x14ac:dyDescent="0.25">
      <c r="B212" s="104" t="s">
        <v>510</v>
      </c>
      <c r="C212" s="105">
        <v>2</v>
      </c>
    </row>
    <row r="213" spans="2:5" x14ac:dyDescent="0.25">
      <c r="B213" s="104" t="s">
        <v>511</v>
      </c>
      <c r="C213" s="105">
        <v>3</v>
      </c>
    </row>
    <row r="214" spans="2:5" x14ac:dyDescent="0.25">
      <c r="B214" s="104" t="s">
        <v>512</v>
      </c>
      <c r="C214" s="105">
        <v>4</v>
      </c>
    </row>
    <row r="215" spans="2:5" ht="15.75" thickBot="1" x14ac:dyDescent="0.3">
      <c r="B215" s="106" t="s">
        <v>513</v>
      </c>
      <c r="C215" s="107">
        <v>5</v>
      </c>
    </row>
    <row r="216" spans="2:5" ht="15.75" thickBot="1" x14ac:dyDescent="0.3"/>
    <row r="217" spans="2:5" x14ac:dyDescent="0.25">
      <c r="B217" s="102" t="s">
        <v>171</v>
      </c>
      <c r="C217" s="103" t="s">
        <v>10</v>
      </c>
      <c r="E217" t="s">
        <v>514</v>
      </c>
    </row>
    <row r="218" spans="2:5" x14ac:dyDescent="0.25">
      <c r="B218" s="104" t="s">
        <v>354</v>
      </c>
      <c r="C218" s="105">
        <v>-1</v>
      </c>
    </row>
    <row r="219" spans="2:5" x14ac:dyDescent="0.25">
      <c r="B219" s="104" t="s">
        <v>515</v>
      </c>
      <c r="C219" s="105">
        <v>0</v>
      </c>
      <c r="E219">
        <f>Questionnaire!B74</f>
        <v>46</v>
      </c>
    </row>
    <row r="220" spans="2:5" x14ac:dyDescent="0.25">
      <c r="B220" s="104" t="s">
        <v>516</v>
      </c>
      <c r="C220" s="105">
        <v>1</v>
      </c>
    </row>
    <row r="221" spans="2:5" x14ac:dyDescent="0.25">
      <c r="B221" s="104" t="s">
        <v>517</v>
      </c>
      <c r="C221" s="105">
        <v>2</v>
      </c>
    </row>
    <row r="222" spans="2:5" x14ac:dyDescent="0.25">
      <c r="B222" s="104" t="s">
        <v>518</v>
      </c>
      <c r="C222" s="105">
        <v>3</v>
      </c>
    </row>
    <row r="223" spans="2:5" x14ac:dyDescent="0.25">
      <c r="B223" s="104" t="s">
        <v>519</v>
      </c>
      <c r="C223" s="105">
        <v>4</v>
      </c>
    </row>
    <row r="224" spans="2:5" ht="15.75" thickBot="1" x14ac:dyDescent="0.3">
      <c r="B224" s="106" t="s">
        <v>520</v>
      </c>
      <c r="C224" s="107">
        <v>5</v>
      </c>
    </row>
    <row r="225" spans="2:6" ht="15.75" thickBot="1" x14ac:dyDescent="0.3"/>
    <row r="226" spans="2:6" x14ac:dyDescent="0.25">
      <c r="B226" s="102" t="s">
        <v>171</v>
      </c>
      <c r="C226" s="103" t="s">
        <v>10</v>
      </c>
      <c r="E226" t="s">
        <v>521</v>
      </c>
    </row>
    <row r="227" spans="2:6" x14ac:dyDescent="0.25">
      <c r="B227" s="104" t="s">
        <v>354</v>
      </c>
      <c r="C227" s="105">
        <v>-1</v>
      </c>
    </row>
    <row r="228" spans="2:6" x14ac:dyDescent="0.25">
      <c r="B228" s="104" t="s">
        <v>522</v>
      </c>
      <c r="C228" s="105">
        <v>0</v>
      </c>
      <c r="E228">
        <f>Questionnaire!B76</f>
        <v>47</v>
      </c>
      <c r="F228">
        <f>Questionnaire!B80</f>
        <v>51</v>
      </c>
    </row>
    <row r="229" spans="2:6" x14ac:dyDescent="0.25">
      <c r="B229" s="104" t="s">
        <v>523</v>
      </c>
      <c r="C229" s="105">
        <v>1</v>
      </c>
      <c r="E229">
        <f>Questionnaire!B77</f>
        <v>48</v>
      </c>
    </row>
    <row r="230" spans="2:6" x14ac:dyDescent="0.25">
      <c r="B230" s="104" t="s">
        <v>524</v>
      </c>
      <c r="C230" s="105">
        <v>2</v>
      </c>
      <c r="E230">
        <f>Questionnaire!B78</f>
        <v>49</v>
      </c>
    </row>
    <row r="231" spans="2:6" x14ac:dyDescent="0.25">
      <c r="B231" s="104" t="s">
        <v>525</v>
      </c>
      <c r="C231" s="105">
        <v>3</v>
      </c>
    </row>
    <row r="232" spans="2:6" x14ac:dyDescent="0.25">
      <c r="B232" s="104" t="s">
        <v>526</v>
      </c>
      <c r="C232" s="105">
        <v>4</v>
      </c>
    </row>
    <row r="233" spans="2:6" ht="15.75" thickBot="1" x14ac:dyDescent="0.3">
      <c r="B233" s="106" t="s">
        <v>527</v>
      </c>
      <c r="C233" s="107">
        <v>5</v>
      </c>
    </row>
    <row r="234" spans="2:6" ht="15.75" thickBot="1" x14ac:dyDescent="0.3"/>
    <row r="235" spans="2:6" x14ac:dyDescent="0.25">
      <c r="B235" s="102" t="s">
        <v>171</v>
      </c>
      <c r="C235" s="103" t="s">
        <v>10</v>
      </c>
      <c r="E235" t="s">
        <v>521</v>
      </c>
    </row>
    <row r="236" spans="2:6" x14ac:dyDescent="0.25">
      <c r="B236" s="104" t="s">
        <v>354</v>
      </c>
      <c r="C236" s="105">
        <v>-1</v>
      </c>
    </row>
    <row r="237" spans="2:6" x14ac:dyDescent="0.25">
      <c r="B237" s="104" t="s">
        <v>528</v>
      </c>
      <c r="C237" s="105">
        <v>0</v>
      </c>
      <c r="E237">
        <f>Questionnaire!B79</f>
        <v>50</v>
      </c>
    </row>
    <row r="238" spans="2:6" x14ac:dyDescent="0.25">
      <c r="B238" s="104" t="s">
        <v>529</v>
      </c>
      <c r="C238" s="105">
        <v>1</v>
      </c>
    </row>
    <row r="239" spans="2:6" x14ac:dyDescent="0.25">
      <c r="B239" s="104" t="s">
        <v>530</v>
      </c>
      <c r="C239" s="105">
        <v>2</v>
      </c>
    </row>
    <row r="240" spans="2:6" x14ac:dyDescent="0.25">
      <c r="B240" s="104" t="s">
        <v>531</v>
      </c>
      <c r="C240" s="105">
        <v>3</v>
      </c>
    </row>
    <row r="241" spans="2:5" x14ac:dyDescent="0.25">
      <c r="B241" s="104" t="s">
        <v>532</v>
      </c>
      <c r="C241" s="105">
        <v>4</v>
      </c>
    </row>
    <row r="242" spans="2:5" ht="15.75" thickBot="1" x14ac:dyDescent="0.3">
      <c r="B242" s="106" t="s">
        <v>533</v>
      </c>
      <c r="C242" s="107">
        <v>5</v>
      </c>
    </row>
    <row r="243" spans="2:5" ht="15.75" thickBot="1" x14ac:dyDescent="0.3"/>
    <row r="244" spans="2:5" x14ac:dyDescent="0.25">
      <c r="B244" s="102" t="s">
        <v>171</v>
      </c>
      <c r="C244" s="103" t="s">
        <v>10</v>
      </c>
      <c r="E244" t="s">
        <v>534</v>
      </c>
    </row>
    <row r="245" spans="2:5" x14ac:dyDescent="0.25">
      <c r="B245" s="104" t="s">
        <v>354</v>
      </c>
      <c r="C245" s="105">
        <v>-1</v>
      </c>
    </row>
    <row r="246" spans="2:5" x14ac:dyDescent="0.25">
      <c r="B246" s="104" t="s">
        <v>535</v>
      </c>
      <c r="C246" s="105">
        <v>0</v>
      </c>
      <c r="E246">
        <f>Questionnaire!B81</f>
        <v>52</v>
      </c>
    </row>
    <row r="247" spans="2:5" x14ac:dyDescent="0.25">
      <c r="B247" s="104" t="s">
        <v>536</v>
      </c>
      <c r="C247" s="105">
        <v>1</v>
      </c>
    </row>
    <row r="248" spans="2:5" x14ac:dyDescent="0.25">
      <c r="B248" s="104" t="s">
        <v>537</v>
      </c>
      <c r="C248" s="105">
        <v>2</v>
      </c>
    </row>
    <row r="249" spans="2:5" x14ac:dyDescent="0.25">
      <c r="B249" s="104" t="s">
        <v>538</v>
      </c>
      <c r="C249" s="105">
        <v>3</v>
      </c>
    </row>
    <row r="250" spans="2:5" x14ac:dyDescent="0.25">
      <c r="B250" s="104" t="s">
        <v>539</v>
      </c>
      <c r="C250" s="105">
        <v>4</v>
      </c>
    </row>
    <row r="251" spans="2:5" ht="15.75" thickBot="1" x14ac:dyDescent="0.3">
      <c r="B251" s="106" t="s">
        <v>540</v>
      </c>
      <c r="C251" s="107">
        <v>5</v>
      </c>
    </row>
    <row r="252" spans="2:5" ht="15.75" thickBot="1" x14ac:dyDescent="0.3"/>
    <row r="253" spans="2:5" x14ac:dyDescent="0.25">
      <c r="B253" s="102" t="s">
        <v>171</v>
      </c>
      <c r="C253" s="103" t="s">
        <v>10</v>
      </c>
      <c r="E253" t="s">
        <v>541</v>
      </c>
    </row>
    <row r="254" spans="2:5" x14ac:dyDescent="0.25">
      <c r="B254" s="104" t="s">
        <v>354</v>
      </c>
      <c r="C254" s="105">
        <v>-1</v>
      </c>
    </row>
    <row r="255" spans="2:5" x14ac:dyDescent="0.25">
      <c r="B255" s="104" t="s">
        <v>542</v>
      </c>
      <c r="C255" s="105">
        <v>0</v>
      </c>
      <c r="E255">
        <f>Questionnaire!B82</f>
        <v>53</v>
      </c>
    </row>
    <row r="256" spans="2:5" x14ac:dyDescent="0.25">
      <c r="B256" s="104" t="s">
        <v>543</v>
      </c>
      <c r="C256" s="105">
        <v>1</v>
      </c>
    </row>
    <row r="257" spans="2:5" x14ac:dyDescent="0.25">
      <c r="B257" s="104" t="s">
        <v>544</v>
      </c>
      <c r="C257" s="105">
        <v>2</v>
      </c>
    </row>
    <row r="258" spans="2:5" x14ac:dyDescent="0.25">
      <c r="B258" s="104" t="s">
        <v>545</v>
      </c>
      <c r="C258" s="105">
        <v>3</v>
      </c>
    </row>
    <row r="259" spans="2:5" x14ac:dyDescent="0.25">
      <c r="B259" s="104" t="s">
        <v>546</v>
      </c>
      <c r="C259" s="105">
        <v>4</v>
      </c>
    </row>
    <row r="260" spans="2:5" ht="15.75" thickBot="1" x14ac:dyDescent="0.3">
      <c r="B260" s="106" t="s">
        <v>547</v>
      </c>
      <c r="C260" s="107">
        <v>5</v>
      </c>
    </row>
    <row r="261" spans="2:5" ht="15.75" thickBot="1" x14ac:dyDescent="0.3"/>
    <row r="262" spans="2:5" x14ac:dyDescent="0.25">
      <c r="B262" s="102" t="s">
        <v>171</v>
      </c>
      <c r="C262" s="103" t="s">
        <v>10</v>
      </c>
      <c r="E262" t="s">
        <v>548</v>
      </c>
    </row>
    <row r="263" spans="2:5" x14ac:dyDescent="0.25">
      <c r="B263" s="104" t="s">
        <v>354</v>
      </c>
      <c r="C263" s="105">
        <v>-1</v>
      </c>
    </row>
    <row r="264" spans="2:5" x14ac:dyDescent="0.25">
      <c r="B264" s="104" t="s">
        <v>549</v>
      </c>
      <c r="C264" s="105">
        <v>0</v>
      </c>
      <c r="E264">
        <f>Questionnaire!B88</f>
        <v>54</v>
      </c>
    </row>
    <row r="265" spans="2:5" x14ac:dyDescent="0.25">
      <c r="B265" s="104" t="s">
        <v>550</v>
      </c>
      <c r="C265" s="105">
        <v>1</v>
      </c>
    </row>
    <row r="266" spans="2:5" x14ac:dyDescent="0.25">
      <c r="B266" s="104" t="s">
        <v>551</v>
      </c>
      <c r="C266" s="105">
        <v>2</v>
      </c>
    </row>
    <row r="267" spans="2:5" x14ac:dyDescent="0.25">
      <c r="B267" s="104" t="s">
        <v>552</v>
      </c>
      <c r="C267" s="105">
        <v>3</v>
      </c>
    </row>
    <row r="268" spans="2:5" x14ac:dyDescent="0.25">
      <c r="B268" s="104" t="s">
        <v>553</v>
      </c>
      <c r="C268" s="105">
        <v>4</v>
      </c>
    </row>
    <row r="269" spans="2:5" ht="15.75" thickBot="1" x14ac:dyDescent="0.3">
      <c r="B269" s="106" t="s">
        <v>554</v>
      </c>
      <c r="C269" s="107">
        <v>5</v>
      </c>
    </row>
    <row r="270" spans="2:5" ht="15.75" thickBot="1" x14ac:dyDescent="0.3"/>
    <row r="271" spans="2:5" x14ac:dyDescent="0.25">
      <c r="B271" s="102" t="s">
        <v>171</v>
      </c>
      <c r="C271" s="103" t="s">
        <v>10</v>
      </c>
      <c r="E271" t="s">
        <v>555</v>
      </c>
    </row>
    <row r="272" spans="2:5" x14ac:dyDescent="0.25">
      <c r="B272" s="104" t="s">
        <v>354</v>
      </c>
      <c r="C272" s="105">
        <v>-1</v>
      </c>
    </row>
    <row r="273" spans="2:5" x14ac:dyDescent="0.25">
      <c r="B273" s="104" t="s">
        <v>556</v>
      </c>
      <c r="C273" s="105">
        <v>0</v>
      </c>
      <c r="E273">
        <f>Questionnaire!B89</f>
        <v>55</v>
      </c>
    </row>
    <row r="274" spans="2:5" x14ac:dyDescent="0.25">
      <c r="B274" s="104" t="s">
        <v>557</v>
      </c>
      <c r="C274" s="105">
        <v>1</v>
      </c>
      <c r="E274">
        <f>Questionnaire!B90</f>
        <v>56</v>
      </c>
    </row>
    <row r="275" spans="2:5" x14ac:dyDescent="0.25">
      <c r="B275" s="104" t="s">
        <v>558</v>
      </c>
      <c r="C275" s="105">
        <v>2</v>
      </c>
      <c r="E275">
        <f>Questionnaire!B91</f>
        <v>57</v>
      </c>
    </row>
    <row r="276" spans="2:5" x14ac:dyDescent="0.25">
      <c r="B276" s="104" t="s">
        <v>559</v>
      </c>
      <c r="C276" s="105">
        <v>3</v>
      </c>
      <c r="E276">
        <f>Questionnaire!B92</f>
        <v>58</v>
      </c>
    </row>
    <row r="277" spans="2:5" x14ac:dyDescent="0.25">
      <c r="B277" s="104" t="s">
        <v>560</v>
      </c>
      <c r="C277" s="105">
        <v>4</v>
      </c>
    </row>
    <row r="278" spans="2:5" ht="15.75" thickBot="1" x14ac:dyDescent="0.3">
      <c r="B278" s="106" t="s">
        <v>561</v>
      </c>
      <c r="C278" s="107">
        <v>5</v>
      </c>
    </row>
    <row r="279" spans="2:5" ht="15.75" thickBot="1" x14ac:dyDescent="0.3"/>
    <row r="280" spans="2:5" x14ac:dyDescent="0.25">
      <c r="B280" s="102" t="s">
        <v>171</v>
      </c>
      <c r="C280" s="103" t="s">
        <v>10</v>
      </c>
      <c r="E280" t="s">
        <v>562</v>
      </c>
    </row>
    <row r="281" spans="2:5" x14ac:dyDescent="0.25">
      <c r="B281" s="104" t="s">
        <v>354</v>
      </c>
      <c r="C281" s="105">
        <v>-1</v>
      </c>
    </row>
    <row r="282" spans="2:5" x14ac:dyDescent="0.25">
      <c r="B282" s="104" t="s">
        <v>563</v>
      </c>
      <c r="C282" s="105">
        <v>0</v>
      </c>
      <c r="E282">
        <f>Questionnaire!B93</f>
        <v>59</v>
      </c>
    </row>
    <row r="283" spans="2:5" x14ac:dyDescent="0.25">
      <c r="B283" s="104" t="s">
        <v>564</v>
      </c>
      <c r="C283" s="105">
        <v>1</v>
      </c>
    </row>
    <row r="284" spans="2:5" x14ac:dyDescent="0.25">
      <c r="B284" s="104" t="s">
        <v>565</v>
      </c>
      <c r="C284" s="105">
        <v>2</v>
      </c>
    </row>
    <row r="285" spans="2:5" x14ac:dyDescent="0.25">
      <c r="B285" s="104" t="s">
        <v>566</v>
      </c>
      <c r="C285" s="105">
        <v>3</v>
      </c>
    </row>
    <row r="286" spans="2:5" x14ac:dyDescent="0.25">
      <c r="B286" s="104" t="s">
        <v>567</v>
      </c>
      <c r="C286" s="105">
        <v>4</v>
      </c>
    </row>
    <row r="287" spans="2:5" ht="15.75" thickBot="1" x14ac:dyDescent="0.3">
      <c r="B287" s="106" t="s">
        <v>568</v>
      </c>
      <c r="C287" s="107">
        <v>5</v>
      </c>
    </row>
    <row r="288" spans="2:5" ht="15.75" thickBot="1" x14ac:dyDescent="0.3"/>
    <row r="289" spans="2:5" x14ac:dyDescent="0.25">
      <c r="B289" s="102" t="s">
        <v>171</v>
      </c>
      <c r="C289" s="103" t="s">
        <v>10</v>
      </c>
      <c r="E289" t="s">
        <v>569</v>
      </c>
    </row>
    <row r="290" spans="2:5" x14ac:dyDescent="0.25">
      <c r="B290" s="104" t="s">
        <v>354</v>
      </c>
      <c r="C290" s="105">
        <v>-1</v>
      </c>
    </row>
    <row r="291" spans="2:5" x14ac:dyDescent="0.25">
      <c r="B291" s="104" t="s">
        <v>570</v>
      </c>
      <c r="C291" s="105">
        <v>0</v>
      </c>
      <c r="E291">
        <f>Questionnaire!B94</f>
        <v>60</v>
      </c>
    </row>
    <row r="292" spans="2:5" x14ac:dyDescent="0.25">
      <c r="B292" s="104" t="s">
        <v>571</v>
      </c>
      <c r="C292" s="105">
        <v>1</v>
      </c>
      <c r="E292">
        <f>Questionnaire!B95</f>
        <v>61</v>
      </c>
    </row>
    <row r="293" spans="2:5" x14ac:dyDescent="0.25">
      <c r="B293" s="104" t="s">
        <v>572</v>
      </c>
      <c r="C293" s="105">
        <v>2</v>
      </c>
    </row>
    <row r="294" spans="2:5" x14ac:dyDescent="0.25">
      <c r="B294" s="104" t="s">
        <v>573</v>
      </c>
      <c r="C294" s="105">
        <v>3</v>
      </c>
    </row>
    <row r="295" spans="2:5" x14ac:dyDescent="0.25">
      <c r="B295" s="104" t="s">
        <v>574</v>
      </c>
      <c r="C295" s="105">
        <v>4</v>
      </c>
    </row>
    <row r="296" spans="2:5" ht="15.75" thickBot="1" x14ac:dyDescent="0.3">
      <c r="B296" s="106" t="s">
        <v>575</v>
      </c>
      <c r="C296" s="107">
        <v>5</v>
      </c>
    </row>
    <row r="297" spans="2:5" ht="15.75" thickBot="1" x14ac:dyDescent="0.3"/>
    <row r="298" spans="2:5" x14ac:dyDescent="0.25">
      <c r="B298" s="102" t="s">
        <v>171</v>
      </c>
      <c r="C298" s="103" t="s">
        <v>10</v>
      </c>
      <c r="E298" t="s">
        <v>576</v>
      </c>
    </row>
    <row r="299" spans="2:5" x14ac:dyDescent="0.25">
      <c r="B299" s="104" t="s">
        <v>354</v>
      </c>
      <c r="C299" s="105">
        <v>-1</v>
      </c>
    </row>
    <row r="300" spans="2:5" x14ac:dyDescent="0.25">
      <c r="B300" s="104" t="s">
        <v>577</v>
      </c>
      <c r="C300" s="105">
        <v>0</v>
      </c>
      <c r="E300">
        <f>Questionnaire!B96</f>
        <v>62</v>
      </c>
    </row>
    <row r="301" spans="2:5" x14ac:dyDescent="0.25">
      <c r="B301" s="104" t="s">
        <v>578</v>
      </c>
      <c r="C301" s="105">
        <v>1</v>
      </c>
    </row>
    <row r="302" spans="2:5" x14ac:dyDescent="0.25">
      <c r="B302" s="104" t="s">
        <v>579</v>
      </c>
      <c r="C302" s="105">
        <v>2</v>
      </c>
    </row>
    <row r="303" spans="2:5" x14ac:dyDescent="0.25">
      <c r="B303" s="104" t="s">
        <v>580</v>
      </c>
      <c r="C303" s="105">
        <v>3</v>
      </c>
    </row>
    <row r="304" spans="2:5" x14ac:dyDescent="0.25">
      <c r="B304" s="104" t="s">
        <v>581</v>
      </c>
      <c r="C304" s="105">
        <v>4</v>
      </c>
    </row>
    <row r="305" spans="2:6" ht="15.75" thickBot="1" x14ac:dyDescent="0.3">
      <c r="B305" s="106" t="s">
        <v>582</v>
      </c>
      <c r="C305" s="107">
        <v>5</v>
      </c>
    </row>
    <row r="306" spans="2:6" ht="15.75" thickBot="1" x14ac:dyDescent="0.3"/>
    <row r="307" spans="2:6" x14ac:dyDescent="0.25">
      <c r="B307" s="102" t="s">
        <v>171</v>
      </c>
      <c r="C307" s="103" t="s">
        <v>10</v>
      </c>
      <c r="E307" t="s">
        <v>583</v>
      </c>
    </row>
    <row r="308" spans="2:6" x14ac:dyDescent="0.25">
      <c r="B308" s="104" t="s">
        <v>354</v>
      </c>
      <c r="C308" s="105">
        <v>-1</v>
      </c>
    </row>
    <row r="309" spans="2:6" x14ac:dyDescent="0.25">
      <c r="B309" s="104" t="s">
        <v>584</v>
      </c>
      <c r="C309" s="105">
        <v>0</v>
      </c>
      <c r="E309">
        <f>Questionnaire!B97</f>
        <v>63</v>
      </c>
    </row>
    <row r="310" spans="2:6" x14ac:dyDescent="0.25">
      <c r="B310" s="104" t="s">
        <v>585</v>
      </c>
      <c r="C310" s="105">
        <v>1</v>
      </c>
    </row>
    <row r="311" spans="2:6" x14ac:dyDescent="0.25">
      <c r="B311" s="104" t="s">
        <v>586</v>
      </c>
      <c r="C311" s="105">
        <v>2</v>
      </c>
    </row>
    <row r="312" spans="2:6" x14ac:dyDescent="0.25">
      <c r="B312" s="104" t="s">
        <v>587</v>
      </c>
      <c r="C312" s="105">
        <v>3</v>
      </c>
    </row>
    <row r="313" spans="2:6" x14ac:dyDescent="0.25">
      <c r="B313" s="104" t="s">
        <v>588</v>
      </c>
      <c r="C313" s="105">
        <v>4</v>
      </c>
    </row>
    <row r="314" spans="2:6" ht="15.75" thickBot="1" x14ac:dyDescent="0.3">
      <c r="B314" s="106" t="s">
        <v>589</v>
      </c>
      <c r="C314" s="107">
        <v>5</v>
      </c>
    </row>
    <row r="315" spans="2:6" ht="15.75" thickBot="1" x14ac:dyDescent="0.3"/>
    <row r="316" spans="2:6" x14ac:dyDescent="0.25">
      <c r="B316" s="102" t="s">
        <v>171</v>
      </c>
      <c r="C316" s="103" t="s">
        <v>10</v>
      </c>
      <c r="E316" t="s">
        <v>590</v>
      </c>
    </row>
    <row r="317" spans="2:6" x14ac:dyDescent="0.25">
      <c r="B317" s="104" t="s">
        <v>354</v>
      </c>
      <c r="C317" s="105">
        <v>-1</v>
      </c>
    </row>
    <row r="318" spans="2:6" x14ac:dyDescent="0.25">
      <c r="B318" s="104" t="s">
        <v>591</v>
      </c>
      <c r="C318" s="105">
        <v>0</v>
      </c>
      <c r="E318">
        <f>Questionnaire!B99</f>
        <v>64</v>
      </c>
      <c r="F318">
        <f>Questionnaire!B105</f>
        <v>69</v>
      </c>
    </row>
    <row r="319" spans="2:6" x14ac:dyDescent="0.25">
      <c r="B319" s="104" t="s">
        <v>592</v>
      </c>
      <c r="C319" s="105">
        <v>1</v>
      </c>
      <c r="E319">
        <f>Questionnaire!B100</f>
        <v>65</v>
      </c>
      <c r="F319">
        <f>Questionnaire!B106</f>
        <v>70</v>
      </c>
    </row>
    <row r="320" spans="2:6" x14ac:dyDescent="0.25">
      <c r="B320" s="104" t="s">
        <v>593</v>
      </c>
      <c r="C320" s="105">
        <v>2</v>
      </c>
      <c r="E320">
        <f>Questionnaire!B101</f>
        <v>66</v>
      </c>
      <c r="F320">
        <f>Questionnaire!B107</f>
        <v>71</v>
      </c>
    </row>
    <row r="321" spans="2:9" x14ac:dyDescent="0.25">
      <c r="B321" s="104" t="s">
        <v>594</v>
      </c>
      <c r="C321" s="105">
        <v>3</v>
      </c>
      <c r="E321">
        <f>Questionnaire!B103</f>
        <v>67</v>
      </c>
      <c r="F321">
        <f>Questionnaire!B108</f>
        <v>72</v>
      </c>
    </row>
    <row r="322" spans="2:9" x14ac:dyDescent="0.25">
      <c r="B322" s="104" t="s">
        <v>595</v>
      </c>
      <c r="C322" s="105">
        <v>4</v>
      </c>
      <c r="E322">
        <f>Questionnaire!B104</f>
        <v>68</v>
      </c>
    </row>
    <row r="323" spans="2:9" ht="15.75" thickBot="1" x14ac:dyDescent="0.3">
      <c r="B323" s="106" t="s">
        <v>596</v>
      </c>
      <c r="C323" s="107">
        <v>5</v>
      </c>
    </row>
    <row r="324" spans="2:9" ht="15.75" thickBot="1" x14ac:dyDescent="0.3"/>
    <row r="325" spans="2:9" x14ac:dyDescent="0.25">
      <c r="B325" s="102" t="s">
        <v>171</v>
      </c>
      <c r="C325" s="103" t="s">
        <v>10</v>
      </c>
      <c r="E325" t="s">
        <v>590</v>
      </c>
    </row>
    <row r="326" spans="2:9" x14ac:dyDescent="0.25">
      <c r="B326" s="104" t="s">
        <v>354</v>
      </c>
      <c r="C326" s="105">
        <v>-1</v>
      </c>
    </row>
    <row r="327" spans="2:9" x14ac:dyDescent="0.25">
      <c r="B327" s="104" t="s">
        <v>597</v>
      </c>
      <c r="C327" s="105">
        <v>0</v>
      </c>
      <c r="E327">
        <f>Questionnaire!B109</f>
        <v>73</v>
      </c>
    </row>
    <row r="328" spans="2:9" x14ac:dyDescent="0.25">
      <c r="B328" s="104" t="s">
        <v>598</v>
      </c>
      <c r="C328" s="105">
        <v>1</v>
      </c>
    </row>
    <row r="329" spans="2:9" x14ac:dyDescent="0.25">
      <c r="B329" s="104" t="s">
        <v>599</v>
      </c>
      <c r="C329" s="105">
        <v>2</v>
      </c>
    </row>
    <row r="330" spans="2:9" x14ac:dyDescent="0.25">
      <c r="B330" s="104" t="s">
        <v>600</v>
      </c>
      <c r="C330" s="105">
        <v>3</v>
      </c>
    </row>
    <row r="331" spans="2:9" x14ac:dyDescent="0.25">
      <c r="B331" s="104" t="s">
        <v>601</v>
      </c>
      <c r="C331" s="105">
        <v>4</v>
      </c>
    </row>
    <row r="332" spans="2:9" ht="15.75" thickBot="1" x14ac:dyDescent="0.3">
      <c r="B332" s="106" t="s">
        <v>602</v>
      </c>
      <c r="C332" s="107">
        <v>5</v>
      </c>
    </row>
    <row r="334" spans="2:9" ht="15.75" thickBot="1" x14ac:dyDescent="0.3"/>
    <row r="335" spans="2:9" x14ac:dyDescent="0.25">
      <c r="B335" s="116" t="s">
        <v>171</v>
      </c>
      <c r="C335" s="117" t="s">
        <v>10</v>
      </c>
      <c r="I335" t="s">
        <v>603</v>
      </c>
    </row>
    <row r="336" spans="2:9" x14ac:dyDescent="0.25">
      <c r="B336" s="104" t="s">
        <v>685</v>
      </c>
      <c r="C336" s="105">
        <v>0</v>
      </c>
    </row>
    <row r="337" spans="2:9" x14ac:dyDescent="0.25">
      <c r="B337" s="104" t="s">
        <v>686</v>
      </c>
      <c r="C337" s="105">
        <v>0</v>
      </c>
      <c r="I337" t="s">
        <v>605</v>
      </c>
    </row>
    <row r="338" spans="2:9" x14ac:dyDescent="0.25">
      <c r="B338" s="104" t="s">
        <v>687</v>
      </c>
      <c r="C338" s="105">
        <v>0</v>
      </c>
      <c r="I338" t="s">
        <v>607</v>
      </c>
    </row>
    <row r="339" spans="2:9" x14ac:dyDescent="0.25">
      <c r="B339" s="104" t="s">
        <v>688</v>
      </c>
      <c r="C339" s="105">
        <v>0</v>
      </c>
    </row>
    <row r="340" spans="2:9" x14ac:dyDescent="0.25">
      <c r="B340" s="104" t="s">
        <v>689</v>
      </c>
      <c r="C340" s="105"/>
    </row>
    <row r="341" spans="2:9" x14ac:dyDescent="0.25">
      <c r="B341" s="104" t="s">
        <v>690</v>
      </c>
      <c r="C341" s="105"/>
    </row>
    <row r="342" spans="2:9" ht="15.75" thickBot="1" x14ac:dyDescent="0.3">
      <c r="B342" s="106"/>
      <c r="C342" s="107"/>
    </row>
    <row r="344" spans="2:9" ht="15.75" thickBot="1" x14ac:dyDescent="0.3"/>
    <row r="345" spans="2:9" x14ac:dyDescent="0.25">
      <c r="B345" s="116" t="s">
        <v>171</v>
      </c>
      <c r="C345" s="117" t="s">
        <v>10</v>
      </c>
    </row>
    <row r="346" spans="2:9" x14ac:dyDescent="0.25">
      <c r="B346" s="104" t="s">
        <v>604</v>
      </c>
      <c r="C346" s="105">
        <v>0</v>
      </c>
    </row>
    <row r="347" spans="2:9" x14ac:dyDescent="0.25">
      <c r="B347" s="104" t="s">
        <v>606</v>
      </c>
      <c r="C347" s="105"/>
    </row>
    <row r="348" spans="2:9" ht="15.75" thickBot="1" x14ac:dyDescent="0.3">
      <c r="B348" s="106" t="s">
        <v>608</v>
      </c>
      <c r="C348" s="107">
        <v>0</v>
      </c>
    </row>
    <row r="350" spans="2:9" x14ac:dyDescent="0.25">
      <c r="B350" s="40" t="s">
        <v>609</v>
      </c>
    </row>
    <row r="351" spans="2:9" x14ac:dyDescent="0.25">
      <c r="B351" s="133" t="s">
        <v>610</v>
      </c>
    </row>
    <row r="352" spans="2:9" x14ac:dyDescent="0.25">
      <c r="B352" s="134" t="s">
        <v>611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AFAC0-C26B-4124-9BB9-6B84A3D9B6D8}">
  <sheetPr codeName="Sheet9"/>
  <dimension ref="A1:E26"/>
  <sheetViews>
    <sheetView workbookViewId="0">
      <selection activeCell="C28" sqref="C28"/>
    </sheetView>
  </sheetViews>
  <sheetFormatPr defaultColWidth="9.140625" defaultRowHeight="15" x14ac:dyDescent="0.25"/>
  <cols>
    <col min="1" max="1" width="54" customWidth="1"/>
    <col min="2" max="2" width="52.42578125" customWidth="1"/>
    <col min="3" max="3" width="65.85546875" customWidth="1"/>
    <col min="4" max="4" width="2.85546875" customWidth="1"/>
  </cols>
  <sheetData>
    <row r="1" spans="1:5" ht="15.75" thickBot="1" x14ac:dyDescent="0.3"/>
    <row r="2" spans="1:5" x14ac:dyDescent="0.25">
      <c r="A2" s="108" t="s">
        <v>9</v>
      </c>
      <c r="B2" s="109" t="s">
        <v>612</v>
      </c>
      <c r="C2" s="110" t="s">
        <v>613</v>
      </c>
    </row>
    <row r="3" spans="1:5" ht="30" x14ac:dyDescent="0.25">
      <c r="A3" s="111" t="s">
        <v>614</v>
      </c>
      <c r="B3" s="86" t="s">
        <v>615</v>
      </c>
      <c r="C3" s="112" t="s">
        <v>616</v>
      </c>
    </row>
    <row r="4" spans="1:5" ht="30" x14ac:dyDescent="0.25">
      <c r="A4" s="111" t="s">
        <v>617</v>
      </c>
      <c r="B4" s="86" t="s">
        <v>618</v>
      </c>
      <c r="C4" s="112" t="s">
        <v>619</v>
      </c>
    </row>
    <row r="5" spans="1:5" ht="45" x14ac:dyDescent="0.25">
      <c r="A5" s="111" t="s">
        <v>620</v>
      </c>
      <c r="B5" s="86" t="s">
        <v>621</v>
      </c>
      <c r="C5" s="112" t="s">
        <v>622</v>
      </c>
      <c r="E5" s="113"/>
    </row>
    <row r="6" spans="1:5" ht="60" x14ac:dyDescent="0.25">
      <c r="A6" s="111" t="s">
        <v>623</v>
      </c>
      <c r="B6" s="86" t="s">
        <v>624</v>
      </c>
      <c r="C6" s="112" t="s">
        <v>625</v>
      </c>
    </row>
    <row r="7" spans="1:5" ht="30" x14ac:dyDescent="0.25">
      <c r="A7" s="111" t="s">
        <v>626</v>
      </c>
      <c r="B7" s="86" t="s">
        <v>627</v>
      </c>
      <c r="C7" s="112" t="s">
        <v>628</v>
      </c>
    </row>
    <row r="8" spans="1:5" ht="30" x14ac:dyDescent="0.25">
      <c r="A8" s="111" t="s">
        <v>629</v>
      </c>
      <c r="B8" s="86" t="s">
        <v>630</v>
      </c>
      <c r="C8" s="112" t="s">
        <v>619</v>
      </c>
    </row>
    <row r="9" spans="1:5" ht="45" x14ac:dyDescent="0.25">
      <c r="A9" s="111" t="s">
        <v>46</v>
      </c>
      <c r="B9" s="86" t="s">
        <v>631</v>
      </c>
      <c r="C9" s="112" t="s">
        <v>632</v>
      </c>
    </row>
    <row r="10" spans="1:5" ht="30" x14ac:dyDescent="0.25">
      <c r="A10" s="111" t="s">
        <v>48</v>
      </c>
      <c r="B10" s="86" t="s">
        <v>633</v>
      </c>
      <c r="C10" s="112" t="s">
        <v>204</v>
      </c>
    </row>
    <row r="11" spans="1:5" ht="60" x14ac:dyDescent="0.25">
      <c r="A11" s="111" t="s">
        <v>118</v>
      </c>
      <c r="B11" s="86" t="s">
        <v>634</v>
      </c>
      <c r="C11" s="112" t="s">
        <v>635</v>
      </c>
    </row>
    <row r="12" spans="1:5" ht="30" x14ac:dyDescent="0.25">
      <c r="A12" s="111" t="s">
        <v>55</v>
      </c>
      <c r="B12" s="86" t="s">
        <v>636</v>
      </c>
      <c r="C12" s="112" t="s">
        <v>637</v>
      </c>
    </row>
    <row r="13" spans="1:5" ht="45" x14ac:dyDescent="0.25">
      <c r="A13" s="111" t="s">
        <v>638</v>
      </c>
      <c r="B13" s="86" t="s">
        <v>639</v>
      </c>
      <c r="C13" s="112" t="s">
        <v>640</v>
      </c>
    </row>
    <row r="14" spans="1:5" ht="45" x14ac:dyDescent="0.25">
      <c r="A14" s="111" t="s">
        <v>641</v>
      </c>
      <c r="B14" s="86" t="s">
        <v>642</v>
      </c>
      <c r="C14" s="112" t="s">
        <v>640</v>
      </c>
    </row>
    <row r="15" spans="1:5" ht="45" x14ac:dyDescent="0.25">
      <c r="A15" s="111" t="s">
        <v>643</v>
      </c>
      <c r="B15" s="86" t="s">
        <v>644</v>
      </c>
      <c r="C15" s="112" t="s">
        <v>645</v>
      </c>
    </row>
    <row r="16" spans="1:5" ht="30" x14ac:dyDescent="0.25">
      <c r="A16" s="111" t="s">
        <v>64</v>
      </c>
      <c r="B16" s="86" t="s">
        <v>646</v>
      </c>
      <c r="C16" s="112" t="s">
        <v>647</v>
      </c>
      <c r="E16" s="113"/>
    </row>
    <row r="17" spans="1:5" ht="30" x14ac:dyDescent="0.25">
      <c r="A17" s="111" t="s">
        <v>65</v>
      </c>
      <c r="B17" s="86" t="s">
        <v>648</v>
      </c>
      <c r="C17" s="112" t="s">
        <v>649</v>
      </c>
    </row>
    <row r="18" spans="1:5" ht="30" x14ac:dyDescent="0.25">
      <c r="A18" s="111" t="s">
        <v>66</v>
      </c>
      <c r="B18" s="86" t="s">
        <v>650</v>
      </c>
      <c r="C18" s="112" t="s">
        <v>651</v>
      </c>
      <c r="E18" s="114"/>
    </row>
    <row r="19" spans="1:5" ht="60" x14ac:dyDescent="0.25">
      <c r="A19" s="111" t="s">
        <v>652</v>
      </c>
      <c r="B19" s="86" t="s">
        <v>653</v>
      </c>
      <c r="C19" s="112" t="s">
        <v>654</v>
      </c>
    </row>
    <row r="20" spans="1:5" ht="30" x14ac:dyDescent="0.25">
      <c r="A20" s="111" t="s">
        <v>655</v>
      </c>
      <c r="B20" s="86" t="s">
        <v>656</v>
      </c>
      <c r="C20" s="112" t="s">
        <v>657</v>
      </c>
      <c r="E20" s="114"/>
    </row>
    <row r="21" spans="1:5" ht="30" x14ac:dyDescent="0.25">
      <c r="A21" s="111" t="s">
        <v>658</v>
      </c>
      <c r="B21" s="86" t="s">
        <v>659</v>
      </c>
      <c r="C21" s="112" t="s">
        <v>660</v>
      </c>
      <c r="E21" s="114"/>
    </row>
    <row r="22" spans="1:5" ht="45" x14ac:dyDescent="0.25">
      <c r="A22" s="111" t="s">
        <v>661</v>
      </c>
      <c r="B22" s="86" t="s">
        <v>662</v>
      </c>
      <c r="C22" s="112" t="s">
        <v>232</v>
      </c>
      <c r="E22" s="114"/>
    </row>
    <row r="23" spans="1:5" ht="30" x14ac:dyDescent="0.25">
      <c r="A23" s="111" t="s">
        <v>663</v>
      </c>
      <c r="B23" s="86" t="s">
        <v>664</v>
      </c>
      <c r="C23" s="112" t="s">
        <v>665</v>
      </c>
      <c r="E23" s="114"/>
    </row>
    <row r="24" spans="1:5" x14ac:dyDescent="0.25">
      <c r="A24" s="111"/>
      <c r="B24" s="86"/>
      <c r="C24" s="112" t="s">
        <v>666</v>
      </c>
      <c r="E24" s="114"/>
    </row>
    <row r="25" spans="1:5" ht="30" x14ac:dyDescent="0.25">
      <c r="A25" s="111" t="s">
        <v>103</v>
      </c>
      <c r="B25" s="86" t="s">
        <v>667</v>
      </c>
      <c r="C25" s="112" t="s">
        <v>668</v>
      </c>
      <c r="E25" s="114"/>
    </row>
    <row r="26" spans="1:5" ht="30.75" thickBot="1" x14ac:dyDescent="0.3">
      <c r="A26" s="115" t="s">
        <v>669</v>
      </c>
      <c r="B26" s="91" t="s">
        <v>670</v>
      </c>
      <c r="C26" s="92" t="s">
        <v>671</v>
      </c>
      <c r="E26" s="1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9</vt:i4>
      </vt:variant>
    </vt:vector>
  </HeadingPairs>
  <TitlesOfParts>
    <vt:vector size="9" baseType="lpstr">
      <vt:lpstr>Cover Sheet</vt:lpstr>
      <vt:lpstr>Questionnaire Long Version</vt:lpstr>
      <vt:lpstr>Glossary</vt:lpstr>
      <vt:lpstr>User Instructions</vt:lpstr>
      <vt:lpstr>Questionnaire</vt:lpstr>
      <vt:lpstr>Assessment</vt:lpstr>
      <vt:lpstr>Code</vt:lpstr>
      <vt:lpstr>Drop Downs</vt:lpstr>
      <vt:lpstr>Changes to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2022-03-10T14:57:19Z</dcterms:created>
  <dcterms:modified xsi:type="dcterms:W3CDTF">2022-05-05T11:59:31Z</dcterms:modified>
  <cp:category/>
  <cp:contentStatus/>
</cp:coreProperties>
</file>