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C:\Users\hkanzira\AppData\Local\Microsoft\Windows\INetCache\Content.Outlook\853KZ6O7\"/>
    </mc:Choice>
  </mc:AlternateContent>
  <xr:revisionPtr revIDLastSave="0" documentId="13_ncr:1_{D904A0E8-F2B7-4CE7-A2E1-016425DAC95C}" xr6:coauthVersionLast="47" xr6:coauthVersionMax="47" xr10:uidLastSave="{00000000-0000-0000-0000-000000000000}"/>
  <workbookProtection workbookAlgorithmName="SHA-512" workbookHashValue="tBd5ydyaBJhpfbfkdjbvgHSQo6nWJHQ8aTUZdq4aYGVN7XwnTJ3NGXS1Ys5DV7ZGpDD82L505aS+VJLnPXpU0g==" workbookSaltValue="GcyhcvQivVnAOE9eRux6jw==" workbookSpinCount="100000" lockStructure="1"/>
  <bookViews>
    <workbookView xWindow="-120" yWindow="-120" windowWidth="29040" windowHeight="15720" firstSheet="1" activeTab="1" xr2:uid="{E0B40F8D-F04E-443A-8361-496F0E7A62BD}"/>
  </bookViews>
  <sheets>
    <sheet name="User Instructions" sheetId="9" state="hidden" r:id="rId1"/>
    <sheet name="Matching Funds Tracker" sheetId="16" r:id="rId2"/>
    <sheet name="MF Tracker process" sheetId="17" state="hidden" r:id="rId3"/>
    <sheet name="MF Tracker import" sheetId="15" state="hidden" r:id="rId4"/>
    <sheet name="Region Lookup" sheetId="10" state="hidden" r:id="rId5"/>
    <sheet name="FR Tracker" sheetId="18" state="hidden" r:id="rId6"/>
  </sheets>
  <definedNames>
    <definedName name="_xlnm._FilterDatabase" localSheetId="3" hidden="1">'MF Tracker import'!$A$1:$A$96</definedName>
    <definedName name="_xlnm._FilterDatabase" localSheetId="2" hidden="1">'MF Tracker process'!$A$1:$K$96</definedName>
    <definedName name="Slicer_Component1">#N/A</definedName>
    <definedName name="Slicer_Country1">#N/A</definedName>
    <definedName name="Slicer_Matching_Funds_Priority_Area">#N/A</definedName>
    <definedName name="Slicer_Region1">#N/A</definedName>
  </definedNames>
  <calcPr calcId="191028"/>
  <pivotCaches>
    <pivotCache cacheId="43" r:id="rId7"/>
  </pivotCaches>
  <extLst>
    <ext xmlns:x14="http://schemas.microsoft.com/office/spreadsheetml/2009/9/main" uri="{BBE1A952-AA13-448e-AADC-164F8A28A991}">
      <x14:slicerCaches>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7" l="1"/>
  <c r="K7" i="17"/>
  <c r="J5" i="17"/>
  <c r="H15" i="17" l="1"/>
  <c r="A2" i="17" l="1"/>
  <c r="B2" i="17" s="1"/>
  <c r="C2" i="17"/>
  <c r="D2" i="17"/>
  <c r="E2" i="17" s="1"/>
  <c r="F2" i="17"/>
  <c r="H2" i="17"/>
  <c r="I2" i="17"/>
  <c r="J2" i="17"/>
  <c r="K2" i="17"/>
  <c r="L2" i="17"/>
  <c r="A3" i="17"/>
  <c r="B3" i="17" s="1"/>
  <c r="C3" i="17"/>
  <c r="D3" i="17"/>
  <c r="E3" i="17" s="1"/>
  <c r="F3" i="17"/>
  <c r="H3" i="17"/>
  <c r="I3" i="17"/>
  <c r="J3" i="17"/>
  <c r="K3" i="17"/>
  <c r="L3" i="17"/>
  <c r="A4" i="17"/>
  <c r="B4" i="17" s="1"/>
  <c r="C4" i="17"/>
  <c r="D4" i="17"/>
  <c r="E4" i="17" s="1"/>
  <c r="F4" i="17"/>
  <c r="H4" i="17"/>
  <c r="I4" i="17"/>
  <c r="J4" i="17"/>
  <c r="K4" i="17"/>
  <c r="L4" i="17"/>
  <c r="A5" i="17"/>
  <c r="B5" i="17" s="1"/>
  <c r="C5" i="17"/>
  <c r="D5" i="17"/>
  <c r="E5" i="17" s="1"/>
  <c r="F5" i="17"/>
  <c r="H5" i="17"/>
  <c r="I5" i="17"/>
  <c r="K5" i="17"/>
  <c r="L5" i="17"/>
  <c r="A6" i="17"/>
  <c r="B6" i="17" s="1"/>
  <c r="C6" i="17"/>
  <c r="D6" i="17"/>
  <c r="E6" i="17" s="1"/>
  <c r="F6" i="17"/>
  <c r="H6" i="17"/>
  <c r="I6" i="17"/>
  <c r="J6" i="17"/>
  <c r="L6" i="17"/>
  <c r="A7" i="17"/>
  <c r="B7" i="17" s="1"/>
  <c r="C7" i="17"/>
  <c r="D7" i="17"/>
  <c r="E7" i="17" s="1"/>
  <c r="F7" i="17"/>
  <c r="H7" i="17"/>
  <c r="I7" i="17"/>
  <c r="J7" i="17"/>
  <c r="L7" i="17"/>
  <c r="A8" i="17"/>
  <c r="B8" i="17" s="1"/>
  <c r="C8" i="17"/>
  <c r="D8" i="17"/>
  <c r="E8" i="17" s="1"/>
  <c r="F8" i="17"/>
  <c r="H8" i="17"/>
  <c r="I8" i="17"/>
  <c r="J8" i="17"/>
  <c r="K8" i="17"/>
  <c r="L8" i="17"/>
  <c r="A9" i="17"/>
  <c r="B9" i="17" s="1"/>
  <c r="C9" i="17"/>
  <c r="D9" i="17"/>
  <c r="E9" i="17" s="1"/>
  <c r="F9" i="17"/>
  <c r="H9" i="17"/>
  <c r="I9" i="17"/>
  <c r="J9" i="17"/>
  <c r="K9" i="17"/>
  <c r="L9" i="17"/>
  <c r="A10" i="17"/>
  <c r="B10" i="17" s="1"/>
  <c r="C10" i="17"/>
  <c r="D10" i="17"/>
  <c r="E10" i="17" s="1"/>
  <c r="F10" i="17"/>
  <c r="H10" i="17"/>
  <c r="I10" i="17"/>
  <c r="J10" i="17"/>
  <c r="K10" i="17"/>
  <c r="L10" i="17"/>
  <c r="A11" i="17"/>
  <c r="B11" i="17" s="1"/>
  <c r="C11" i="17"/>
  <c r="D11" i="17"/>
  <c r="E11" i="17" s="1"/>
  <c r="F11" i="17"/>
  <c r="H11" i="17"/>
  <c r="I11" i="17"/>
  <c r="J11" i="17"/>
  <c r="K11" i="17"/>
  <c r="L11" i="17"/>
  <c r="A12" i="17"/>
  <c r="B12" i="17" s="1"/>
  <c r="C12" i="17"/>
  <c r="D12" i="17"/>
  <c r="E12" i="17" s="1"/>
  <c r="F12" i="17"/>
  <c r="H12" i="17"/>
  <c r="I12" i="17"/>
  <c r="J12" i="17"/>
  <c r="K12" i="17"/>
  <c r="L12" i="17"/>
  <c r="A13" i="17"/>
  <c r="B13" i="17" s="1"/>
  <c r="C13" i="17"/>
  <c r="D13" i="17"/>
  <c r="E13" i="17" s="1"/>
  <c r="F13" i="17"/>
  <c r="H13" i="17"/>
  <c r="I13" i="17"/>
  <c r="J13" i="17"/>
  <c r="K13" i="17"/>
  <c r="L13" i="17"/>
  <c r="A14" i="17"/>
  <c r="B14" i="17" s="1"/>
  <c r="C14" i="17"/>
  <c r="D14" i="17"/>
  <c r="E14" i="17" s="1"/>
  <c r="F14" i="17"/>
  <c r="H14" i="17"/>
  <c r="I14" i="17"/>
  <c r="J14" i="17"/>
  <c r="K14" i="17"/>
  <c r="L14" i="17"/>
  <c r="A15" i="17"/>
  <c r="B15" i="17" s="1"/>
  <c r="C15" i="17"/>
  <c r="D15" i="17"/>
  <c r="E15" i="17" s="1"/>
  <c r="F15" i="17"/>
  <c r="I15" i="17"/>
  <c r="J15" i="17"/>
  <c r="K15" i="17"/>
  <c r="L15" i="17"/>
  <c r="A16" i="17"/>
  <c r="B16" i="17" s="1"/>
  <c r="C16" i="17"/>
  <c r="D16" i="17"/>
  <c r="E16" i="17" s="1"/>
  <c r="F16" i="17"/>
  <c r="H16" i="17"/>
  <c r="I16" i="17"/>
  <c r="J16" i="17"/>
  <c r="K16" i="17"/>
  <c r="L16" i="17"/>
  <c r="A17" i="17"/>
  <c r="B17" i="17" s="1"/>
  <c r="C17" i="17"/>
  <c r="D17" i="17"/>
  <c r="E17" i="17" s="1"/>
  <c r="F17" i="17"/>
  <c r="H17" i="17"/>
  <c r="I17" i="17"/>
  <c r="J17" i="17"/>
  <c r="K17" i="17"/>
  <c r="L17" i="17"/>
  <c r="A18" i="17"/>
  <c r="B18" i="17" s="1"/>
  <c r="C18" i="17"/>
  <c r="D18" i="17"/>
  <c r="E18" i="17" s="1"/>
  <c r="F18" i="17"/>
  <c r="H18" i="17"/>
  <c r="I18" i="17"/>
  <c r="J18" i="17"/>
  <c r="K18" i="17"/>
  <c r="L18" i="17"/>
  <c r="A19" i="17"/>
  <c r="B19" i="17" s="1"/>
  <c r="C19" i="17"/>
  <c r="D19" i="17"/>
  <c r="E19" i="17" s="1"/>
  <c r="F19" i="17"/>
  <c r="H19" i="17"/>
  <c r="I19" i="17"/>
  <c r="J19" i="17"/>
  <c r="K19" i="17"/>
  <c r="L19" i="17"/>
  <c r="A20" i="17"/>
  <c r="B20" i="17" s="1"/>
  <c r="C20" i="17"/>
  <c r="D20" i="17"/>
  <c r="E20" i="17" s="1"/>
  <c r="F20" i="17"/>
  <c r="H20" i="17"/>
  <c r="I20" i="17"/>
  <c r="J20" i="17"/>
  <c r="K20" i="17"/>
  <c r="L20" i="17"/>
  <c r="A21" i="17"/>
  <c r="B21" i="17" s="1"/>
  <c r="C21" i="17"/>
  <c r="D21" i="17"/>
  <c r="E21" i="17" s="1"/>
  <c r="F21" i="17"/>
  <c r="H21" i="17"/>
  <c r="I21" i="17"/>
  <c r="J21" i="17"/>
  <c r="K21" i="17"/>
  <c r="L21" i="17"/>
  <c r="A22" i="17"/>
  <c r="B22" i="17" s="1"/>
  <c r="C22" i="17"/>
  <c r="D22" i="17"/>
  <c r="E22" i="17" s="1"/>
  <c r="F22" i="17"/>
  <c r="H22" i="17"/>
  <c r="I22" i="17"/>
  <c r="J22" i="17"/>
  <c r="K22" i="17"/>
  <c r="L22" i="17"/>
  <c r="A23" i="17"/>
  <c r="B23" i="17" s="1"/>
  <c r="C23" i="17"/>
  <c r="D23" i="17"/>
  <c r="E23" i="17" s="1"/>
  <c r="F23" i="17"/>
  <c r="H23" i="17"/>
  <c r="I23" i="17"/>
  <c r="J23" i="17"/>
  <c r="K23" i="17"/>
  <c r="L23" i="17"/>
  <c r="A24" i="17"/>
  <c r="B24" i="17" s="1"/>
  <c r="C24" i="17"/>
  <c r="D24" i="17"/>
  <c r="E24" i="17" s="1"/>
  <c r="F24" i="17"/>
  <c r="H24" i="17"/>
  <c r="I24" i="17"/>
  <c r="J24" i="17"/>
  <c r="K24" i="17"/>
  <c r="L24" i="17"/>
  <c r="A25" i="17"/>
  <c r="B25" i="17" s="1"/>
  <c r="C25" i="17"/>
  <c r="D25" i="17"/>
  <c r="E25" i="17" s="1"/>
  <c r="F25" i="17"/>
  <c r="H25" i="17"/>
  <c r="I25" i="17"/>
  <c r="J25" i="17"/>
  <c r="K25" i="17"/>
  <c r="L25" i="17"/>
  <c r="A26" i="17"/>
  <c r="B26" i="17" s="1"/>
  <c r="C26" i="17"/>
  <c r="D26" i="17"/>
  <c r="E26" i="17" s="1"/>
  <c r="F26" i="17"/>
  <c r="H26" i="17"/>
  <c r="I26" i="17"/>
  <c r="J26" i="17"/>
  <c r="K26" i="17"/>
  <c r="L26" i="17"/>
  <c r="A27" i="17"/>
  <c r="B27" i="17" s="1"/>
  <c r="C27" i="17"/>
  <c r="D27" i="17"/>
  <c r="E27" i="17" s="1"/>
  <c r="F27" i="17"/>
  <c r="H27" i="17"/>
  <c r="I27" i="17"/>
  <c r="J27" i="17"/>
  <c r="K27" i="17"/>
  <c r="L27" i="17"/>
  <c r="A28" i="17"/>
  <c r="B28" i="17" s="1"/>
  <c r="C28" i="17"/>
  <c r="D28" i="17"/>
  <c r="E28" i="17" s="1"/>
  <c r="F28" i="17"/>
  <c r="H28" i="17"/>
  <c r="I28" i="17"/>
  <c r="J28" i="17"/>
  <c r="K28" i="17"/>
  <c r="L28" i="17"/>
  <c r="A29" i="17"/>
  <c r="B29" i="17" s="1"/>
  <c r="C29" i="17"/>
  <c r="D29" i="17"/>
  <c r="E29" i="17" s="1"/>
  <c r="F29" i="17"/>
  <c r="H29" i="17"/>
  <c r="I29" i="17"/>
  <c r="J29" i="17"/>
  <c r="K29" i="17"/>
  <c r="L29" i="17"/>
  <c r="A30" i="17"/>
  <c r="B30" i="17" s="1"/>
  <c r="C30" i="17"/>
  <c r="D30" i="17"/>
  <c r="E30" i="17" s="1"/>
  <c r="F30" i="17"/>
  <c r="H30" i="17"/>
  <c r="I30" i="17"/>
  <c r="J30" i="17"/>
  <c r="K30" i="17"/>
  <c r="L30" i="17"/>
  <c r="A31" i="17"/>
  <c r="B31" i="17" s="1"/>
  <c r="C31" i="17"/>
  <c r="D31" i="17"/>
  <c r="E31" i="17" s="1"/>
  <c r="F31" i="17"/>
  <c r="H31" i="17"/>
  <c r="I31" i="17"/>
  <c r="J31" i="17"/>
  <c r="K31" i="17"/>
  <c r="L31" i="17"/>
  <c r="A32" i="17"/>
  <c r="B32" i="17" s="1"/>
  <c r="C32" i="17"/>
  <c r="D32" i="17"/>
  <c r="E32" i="17" s="1"/>
  <c r="F32" i="17"/>
  <c r="H32" i="17"/>
  <c r="I32" i="17"/>
  <c r="J32" i="17"/>
  <c r="K32" i="17"/>
  <c r="L32" i="17"/>
  <c r="A33" i="17"/>
  <c r="B33" i="17" s="1"/>
  <c r="C33" i="17"/>
  <c r="D33" i="17"/>
  <c r="E33" i="17" s="1"/>
  <c r="F33" i="17"/>
  <c r="H33" i="17"/>
  <c r="I33" i="17"/>
  <c r="J33" i="17"/>
  <c r="K33" i="17"/>
  <c r="L33" i="17"/>
  <c r="A34" i="17"/>
  <c r="B34" i="17" s="1"/>
  <c r="C34" i="17"/>
  <c r="D34" i="17"/>
  <c r="E34" i="17" s="1"/>
  <c r="F34" i="17"/>
  <c r="H34" i="17"/>
  <c r="I34" i="17"/>
  <c r="K34" i="17"/>
  <c r="L34" i="17"/>
  <c r="A35" i="17"/>
  <c r="B35" i="17" s="1"/>
  <c r="C35" i="17"/>
  <c r="D35" i="17"/>
  <c r="E35" i="17" s="1"/>
  <c r="F35" i="17"/>
  <c r="H35" i="17"/>
  <c r="I35" i="17"/>
  <c r="J35" i="17"/>
  <c r="K35" i="17"/>
  <c r="L35" i="17"/>
  <c r="A36" i="17"/>
  <c r="B36" i="17" s="1"/>
  <c r="C36" i="17"/>
  <c r="D36" i="17"/>
  <c r="E36" i="17" s="1"/>
  <c r="F36" i="17"/>
  <c r="H36" i="17"/>
  <c r="I36" i="17"/>
  <c r="J36" i="17"/>
  <c r="K36" i="17"/>
  <c r="L36" i="17"/>
  <c r="A37" i="17"/>
  <c r="B37" i="17" s="1"/>
  <c r="C37" i="17"/>
  <c r="D37" i="17"/>
  <c r="E37" i="17" s="1"/>
  <c r="F37" i="17"/>
  <c r="H37" i="17"/>
  <c r="I37" i="17"/>
  <c r="J37" i="17"/>
  <c r="K37" i="17"/>
  <c r="L37" i="17"/>
  <c r="A38" i="17"/>
  <c r="B38" i="17" s="1"/>
  <c r="C38" i="17"/>
  <c r="D38" i="17"/>
  <c r="E38" i="17" s="1"/>
  <c r="F38" i="17"/>
  <c r="H38" i="17"/>
  <c r="I38" i="17"/>
  <c r="J38" i="17"/>
  <c r="K38" i="17"/>
  <c r="L38" i="17"/>
  <c r="A39" i="17"/>
  <c r="B39" i="17" s="1"/>
  <c r="C39" i="17"/>
  <c r="D39" i="17"/>
  <c r="E39" i="17" s="1"/>
  <c r="F39" i="17"/>
  <c r="H39" i="17"/>
  <c r="I39" i="17"/>
  <c r="J39" i="17"/>
  <c r="K39" i="17"/>
  <c r="L39" i="17"/>
  <c r="A40" i="17"/>
  <c r="B40" i="17" s="1"/>
  <c r="C40" i="17"/>
  <c r="D40" i="17"/>
  <c r="E40" i="17" s="1"/>
  <c r="F40" i="17"/>
  <c r="H40" i="17"/>
  <c r="I40" i="17"/>
  <c r="J40" i="17"/>
  <c r="K40" i="17"/>
  <c r="L40" i="17"/>
  <c r="A41" i="17"/>
  <c r="B41" i="17" s="1"/>
  <c r="C41" i="17"/>
  <c r="D41" i="17"/>
  <c r="E41" i="17" s="1"/>
  <c r="F41" i="17"/>
  <c r="H41" i="17"/>
  <c r="I41" i="17"/>
  <c r="J41" i="17"/>
  <c r="K41" i="17"/>
  <c r="L41" i="17"/>
  <c r="A42" i="17"/>
  <c r="B42" i="17" s="1"/>
  <c r="C42" i="17"/>
  <c r="D42" i="17"/>
  <c r="E42" i="17" s="1"/>
  <c r="F42" i="17"/>
  <c r="H42" i="17"/>
  <c r="I42" i="17"/>
  <c r="J42" i="17"/>
  <c r="K42" i="17"/>
  <c r="L42" i="17"/>
  <c r="A43" i="17"/>
  <c r="B43" i="17" s="1"/>
  <c r="C43" i="17"/>
  <c r="D43" i="17"/>
  <c r="E43" i="17" s="1"/>
  <c r="F43" i="17"/>
  <c r="H43" i="17"/>
  <c r="I43" i="17"/>
  <c r="J43" i="17"/>
  <c r="K43" i="17"/>
  <c r="L43" i="17"/>
  <c r="A44" i="17"/>
  <c r="B44" i="17" s="1"/>
  <c r="C44" i="17"/>
  <c r="D44" i="17"/>
  <c r="E44" i="17" s="1"/>
  <c r="F44" i="17"/>
  <c r="H44" i="17"/>
  <c r="I44" i="17"/>
  <c r="J44" i="17"/>
  <c r="K44" i="17"/>
  <c r="L44" i="17"/>
  <c r="A45" i="17"/>
  <c r="B45" i="17" s="1"/>
  <c r="C45" i="17"/>
  <c r="D45" i="17"/>
  <c r="E45" i="17" s="1"/>
  <c r="F45" i="17"/>
  <c r="H45" i="17"/>
  <c r="I45" i="17"/>
  <c r="J45" i="17"/>
  <c r="K45" i="17"/>
  <c r="L45" i="17"/>
  <c r="A46" i="17"/>
  <c r="B46" i="17" s="1"/>
  <c r="C46" i="17"/>
  <c r="D46" i="17"/>
  <c r="E46" i="17" s="1"/>
  <c r="F46" i="17"/>
  <c r="H46" i="17"/>
  <c r="I46" i="17"/>
  <c r="J46" i="17"/>
  <c r="K46" i="17"/>
  <c r="L46" i="17"/>
  <c r="A47" i="17"/>
  <c r="B47" i="17" s="1"/>
  <c r="C47" i="17"/>
  <c r="D47" i="17"/>
  <c r="E47" i="17" s="1"/>
  <c r="F47" i="17"/>
  <c r="H47" i="17"/>
  <c r="I47" i="17"/>
  <c r="K47" i="17"/>
  <c r="L47" i="17"/>
  <c r="A48" i="17"/>
  <c r="B48" i="17" s="1"/>
  <c r="C48" i="17"/>
  <c r="D48" i="17"/>
  <c r="E48" i="17" s="1"/>
  <c r="F48" i="17"/>
  <c r="H48" i="17"/>
  <c r="I48" i="17"/>
  <c r="K48" i="17"/>
  <c r="L48" i="17"/>
  <c r="A49" i="17"/>
  <c r="B49" i="17" s="1"/>
  <c r="C49" i="17"/>
  <c r="D49" i="17"/>
  <c r="E49" i="17" s="1"/>
  <c r="F49" i="17"/>
  <c r="H49" i="17"/>
  <c r="I49" i="17"/>
  <c r="K49" i="17"/>
  <c r="L49" i="17"/>
  <c r="A50" i="17"/>
  <c r="B50" i="17" s="1"/>
  <c r="C50" i="17"/>
  <c r="D50" i="17"/>
  <c r="E50" i="17" s="1"/>
  <c r="F50" i="17"/>
  <c r="H50" i="17"/>
  <c r="I50" i="17"/>
  <c r="J50" i="17"/>
  <c r="K50" i="17"/>
  <c r="L50" i="17"/>
  <c r="A51" i="17"/>
  <c r="B51" i="17" s="1"/>
  <c r="C51" i="17"/>
  <c r="D51" i="17"/>
  <c r="E51" i="17" s="1"/>
  <c r="F51" i="17"/>
  <c r="H51" i="17"/>
  <c r="I51" i="17"/>
  <c r="J51" i="17"/>
  <c r="K51" i="17"/>
  <c r="L51" i="17"/>
  <c r="A52" i="17"/>
  <c r="B52" i="17" s="1"/>
  <c r="C52" i="17"/>
  <c r="D52" i="17"/>
  <c r="E52" i="17" s="1"/>
  <c r="F52" i="17"/>
  <c r="H52" i="17"/>
  <c r="I52" i="17"/>
  <c r="J52" i="17"/>
  <c r="K52" i="17"/>
  <c r="L52" i="17"/>
  <c r="A53" i="17"/>
  <c r="B53" i="17" s="1"/>
  <c r="C53" i="17"/>
  <c r="D53" i="17"/>
  <c r="E53" i="17" s="1"/>
  <c r="F53" i="17"/>
  <c r="H53" i="17"/>
  <c r="I53" i="17"/>
  <c r="J53" i="17"/>
  <c r="K53" i="17"/>
  <c r="L53" i="17"/>
  <c r="A54" i="17"/>
  <c r="B54" i="17" s="1"/>
  <c r="C54" i="17"/>
  <c r="D54" i="17"/>
  <c r="E54" i="17" s="1"/>
  <c r="F54" i="17"/>
  <c r="H54" i="17"/>
  <c r="I54" i="17"/>
  <c r="J54" i="17"/>
  <c r="K54" i="17"/>
  <c r="L54" i="17"/>
  <c r="A55" i="17"/>
  <c r="B55" i="17" s="1"/>
  <c r="C55" i="17"/>
  <c r="D55" i="17"/>
  <c r="E55" i="17" s="1"/>
  <c r="F55" i="17"/>
  <c r="H55" i="17"/>
  <c r="I55" i="17"/>
  <c r="J55" i="17"/>
  <c r="K55" i="17"/>
  <c r="L55" i="17"/>
  <c r="A56" i="17"/>
  <c r="B56" i="17" s="1"/>
  <c r="C56" i="17"/>
  <c r="D56" i="17"/>
  <c r="E56" i="17" s="1"/>
  <c r="F56" i="17"/>
  <c r="H56" i="17"/>
  <c r="I56" i="17"/>
  <c r="J56" i="17"/>
  <c r="K56" i="17"/>
  <c r="L56" i="17"/>
  <c r="A57" i="17"/>
  <c r="B57" i="17" s="1"/>
  <c r="C57" i="17"/>
  <c r="D57" i="17"/>
  <c r="E57" i="17" s="1"/>
  <c r="F57" i="17"/>
  <c r="H57" i="17"/>
  <c r="I57" i="17"/>
  <c r="J57" i="17"/>
  <c r="K57" i="17"/>
  <c r="L57" i="17"/>
  <c r="A58" i="17"/>
  <c r="B58" i="17" s="1"/>
  <c r="C58" i="17"/>
  <c r="D58" i="17"/>
  <c r="E58" i="17" s="1"/>
  <c r="F58" i="17"/>
  <c r="H58" i="17"/>
  <c r="I58" i="17"/>
  <c r="J58" i="17"/>
  <c r="K58" i="17"/>
  <c r="L58" i="17"/>
  <c r="A59" i="17"/>
  <c r="B59" i="17" s="1"/>
  <c r="C59" i="17"/>
  <c r="D59" i="17"/>
  <c r="E59" i="17" s="1"/>
  <c r="F59" i="17"/>
  <c r="H59" i="17"/>
  <c r="I59" i="17"/>
  <c r="J59" i="17"/>
  <c r="K59" i="17"/>
  <c r="L59" i="17"/>
  <c r="A60" i="17"/>
  <c r="B60" i="17" s="1"/>
  <c r="C60" i="17"/>
  <c r="D60" i="17"/>
  <c r="E60" i="17" s="1"/>
  <c r="F60" i="17"/>
  <c r="H60" i="17"/>
  <c r="I60" i="17"/>
  <c r="J60" i="17"/>
  <c r="K60" i="17"/>
  <c r="L60" i="17"/>
  <c r="A61" i="17"/>
  <c r="B61" i="17" s="1"/>
  <c r="C61" i="17"/>
  <c r="D61" i="17"/>
  <c r="E61" i="17" s="1"/>
  <c r="F61" i="17"/>
  <c r="H61" i="17"/>
  <c r="I61" i="17"/>
  <c r="J61" i="17"/>
  <c r="K61" i="17"/>
  <c r="L61" i="17"/>
  <c r="A62" i="17"/>
  <c r="B62" i="17" s="1"/>
  <c r="C62" i="17"/>
  <c r="D62" i="17"/>
  <c r="E62" i="17" s="1"/>
  <c r="F62" i="17"/>
  <c r="H62" i="17"/>
  <c r="I62" i="17"/>
  <c r="J62" i="17"/>
  <c r="K62" i="17"/>
  <c r="L62" i="17"/>
  <c r="A63" i="17"/>
  <c r="B63" i="17" s="1"/>
  <c r="C63" i="17"/>
  <c r="D63" i="17"/>
  <c r="E63" i="17" s="1"/>
  <c r="F63" i="17"/>
  <c r="H63" i="17"/>
  <c r="I63" i="17"/>
  <c r="J63" i="17"/>
  <c r="K63" i="17"/>
  <c r="L63" i="17"/>
  <c r="A64" i="17"/>
  <c r="B64" i="17" s="1"/>
  <c r="C64" i="17"/>
  <c r="D64" i="17"/>
  <c r="E64" i="17" s="1"/>
  <c r="F64" i="17"/>
  <c r="H64" i="17"/>
  <c r="I64" i="17"/>
  <c r="J64" i="17"/>
  <c r="K64" i="17"/>
  <c r="L64" i="17"/>
  <c r="A65" i="17"/>
  <c r="B65" i="17" s="1"/>
  <c r="C65" i="17"/>
  <c r="D65" i="17"/>
  <c r="E65" i="17" s="1"/>
  <c r="F65" i="17"/>
  <c r="H65" i="17"/>
  <c r="I65" i="17"/>
  <c r="J65" i="17"/>
  <c r="K65" i="17"/>
  <c r="L65" i="17"/>
  <c r="A66" i="17"/>
  <c r="B66" i="17" s="1"/>
  <c r="C66" i="17"/>
  <c r="D66" i="17"/>
  <c r="E66" i="17" s="1"/>
  <c r="F66" i="17"/>
  <c r="H66" i="17"/>
  <c r="I66" i="17"/>
  <c r="J66" i="17"/>
  <c r="K66" i="17"/>
  <c r="L66" i="17"/>
  <c r="A67" i="17"/>
  <c r="B67" i="17" s="1"/>
  <c r="C67" i="17"/>
  <c r="D67" i="17"/>
  <c r="E67" i="17" s="1"/>
  <c r="F67" i="17"/>
  <c r="H67" i="17"/>
  <c r="I67" i="17"/>
  <c r="J67" i="17"/>
  <c r="K67" i="17"/>
  <c r="L67" i="17"/>
  <c r="A68" i="17"/>
  <c r="B68" i="17" s="1"/>
  <c r="C68" i="17"/>
  <c r="D68" i="17"/>
  <c r="E68" i="17" s="1"/>
  <c r="F68" i="17"/>
  <c r="H68" i="17"/>
  <c r="I68" i="17"/>
  <c r="J68" i="17"/>
  <c r="K68" i="17"/>
  <c r="L68" i="17"/>
  <c r="A69" i="17"/>
  <c r="B69" i="17" s="1"/>
  <c r="C69" i="17"/>
  <c r="D69" i="17"/>
  <c r="E69" i="17" s="1"/>
  <c r="F69" i="17"/>
  <c r="H69" i="17"/>
  <c r="I69" i="17"/>
  <c r="J69" i="17"/>
  <c r="K69" i="17"/>
  <c r="L69" i="17"/>
  <c r="A70" i="17"/>
  <c r="B70" i="17" s="1"/>
  <c r="C70" i="17"/>
  <c r="D70" i="17"/>
  <c r="E70" i="17" s="1"/>
  <c r="F70" i="17"/>
  <c r="H70" i="17"/>
  <c r="I70" i="17"/>
  <c r="J70" i="17"/>
  <c r="K70" i="17"/>
  <c r="L70" i="17"/>
  <c r="A71" i="17"/>
  <c r="B71" i="17" s="1"/>
  <c r="C71" i="17"/>
  <c r="D71" i="17"/>
  <c r="E71" i="17" s="1"/>
  <c r="F71" i="17"/>
  <c r="H71" i="17"/>
  <c r="I71" i="17"/>
  <c r="K71" i="17"/>
  <c r="L71" i="17"/>
  <c r="A72" i="17"/>
  <c r="B72" i="17" s="1"/>
  <c r="C72" i="17"/>
  <c r="D72" i="17"/>
  <c r="E72" i="17" s="1"/>
  <c r="F72" i="17"/>
  <c r="H72" i="17"/>
  <c r="I72" i="17"/>
  <c r="K72" i="17"/>
  <c r="L72" i="17"/>
  <c r="A73" i="17"/>
  <c r="B73" i="17" s="1"/>
  <c r="C73" i="17"/>
  <c r="D73" i="17"/>
  <c r="E73" i="17" s="1"/>
  <c r="F73" i="17"/>
  <c r="H73" i="17"/>
  <c r="I73" i="17"/>
  <c r="J73" i="17"/>
  <c r="K73" i="17"/>
  <c r="L73" i="17"/>
  <c r="A74" i="17"/>
  <c r="B74" i="17" s="1"/>
  <c r="C74" i="17"/>
  <c r="D74" i="17"/>
  <c r="E74" i="17" s="1"/>
  <c r="F74" i="17"/>
  <c r="H74" i="17"/>
  <c r="I74" i="17"/>
  <c r="J74" i="17"/>
  <c r="K74" i="17"/>
  <c r="L74" i="17"/>
  <c r="A75" i="17"/>
  <c r="B75" i="17" s="1"/>
  <c r="C75" i="17"/>
  <c r="D75" i="17"/>
  <c r="E75" i="17" s="1"/>
  <c r="F75" i="17"/>
  <c r="H75" i="17"/>
  <c r="I75" i="17"/>
  <c r="J75" i="17"/>
  <c r="K75" i="17"/>
  <c r="L75" i="17"/>
  <c r="A76" i="17"/>
  <c r="B76" i="17" s="1"/>
  <c r="C76" i="17"/>
  <c r="D76" i="17"/>
  <c r="E76" i="17" s="1"/>
  <c r="F76" i="17"/>
  <c r="H76" i="17"/>
  <c r="I76" i="17"/>
  <c r="J76" i="17"/>
  <c r="K76" i="17"/>
  <c r="L76" i="17"/>
  <c r="A77" i="17"/>
  <c r="B77" i="17" s="1"/>
  <c r="C77" i="17"/>
  <c r="D77" i="17"/>
  <c r="E77" i="17" s="1"/>
  <c r="F77" i="17"/>
  <c r="H77" i="17"/>
  <c r="I77" i="17"/>
  <c r="J77" i="17"/>
  <c r="K77" i="17"/>
  <c r="L77" i="17"/>
  <c r="A78" i="17"/>
  <c r="B78" i="17" s="1"/>
  <c r="C78" i="17"/>
  <c r="D78" i="17"/>
  <c r="E78" i="17" s="1"/>
  <c r="F78" i="17"/>
  <c r="H78" i="17"/>
  <c r="I78" i="17"/>
  <c r="J78" i="17"/>
  <c r="K78" i="17"/>
  <c r="L78" i="17"/>
  <c r="A79" i="17"/>
  <c r="B79" i="17" s="1"/>
  <c r="C79" i="17"/>
  <c r="D79" i="17"/>
  <c r="E79" i="17" s="1"/>
  <c r="F79" i="17"/>
  <c r="H79" i="17"/>
  <c r="I79" i="17"/>
  <c r="J79" i="17"/>
  <c r="K79" i="17"/>
  <c r="L79" i="17"/>
  <c r="A80" i="17"/>
  <c r="B80" i="17" s="1"/>
  <c r="C80" i="17"/>
  <c r="D80" i="17"/>
  <c r="E80" i="17" s="1"/>
  <c r="F80" i="17"/>
  <c r="H80" i="17"/>
  <c r="I80" i="17"/>
  <c r="J80" i="17"/>
  <c r="K80" i="17"/>
  <c r="L80" i="17"/>
  <c r="A81" i="17"/>
  <c r="B81" i="17" s="1"/>
  <c r="C81" i="17"/>
  <c r="D81" i="17"/>
  <c r="E81" i="17" s="1"/>
  <c r="F81" i="17"/>
  <c r="H81" i="17"/>
  <c r="I81" i="17"/>
  <c r="J81" i="17"/>
  <c r="K81" i="17"/>
  <c r="L81" i="17"/>
  <c r="A82" i="17"/>
  <c r="B82" i="17" s="1"/>
  <c r="C82" i="17"/>
  <c r="D82" i="17"/>
  <c r="E82" i="17" s="1"/>
  <c r="F82" i="17"/>
  <c r="H82" i="17"/>
  <c r="I82" i="17"/>
  <c r="K82" i="17"/>
  <c r="L82" i="17"/>
  <c r="A83" i="17"/>
  <c r="B83" i="17" s="1"/>
  <c r="C83" i="17"/>
  <c r="D83" i="17"/>
  <c r="E83" i="17" s="1"/>
  <c r="F83" i="17"/>
  <c r="H83" i="17"/>
  <c r="I83" i="17"/>
  <c r="J83" i="17"/>
  <c r="K83" i="17"/>
  <c r="L83" i="17"/>
  <c r="A84" i="17"/>
  <c r="B84" i="17" s="1"/>
  <c r="C84" i="17"/>
  <c r="D84" i="17"/>
  <c r="E84" i="17" s="1"/>
  <c r="F84" i="17"/>
  <c r="H84" i="17"/>
  <c r="I84" i="17"/>
  <c r="J84" i="17"/>
  <c r="K84" i="17"/>
  <c r="L84" i="17"/>
  <c r="A85" i="17"/>
  <c r="B85" i="17" s="1"/>
  <c r="C85" i="17"/>
  <c r="D85" i="17"/>
  <c r="E85" i="17" s="1"/>
  <c r="F85" i="17"/>
  <c r="H85" i="17"/>
  <c r="I85" i="17"/>
  <c r="J85" i="17"/>
  <c r="K85" i="17"/>
  <c r="L85" i="17"/>
  <c r="A86" i="17"/>
  <c r="B86" i="17" s="1"/>
  <c r="C86" i="17"/>
  <c r="D86" i="17"/>
  <c r="E86" i="17" s="1"/>
  <c r="F86" i="17"/>
  <c r="H86" i="17"/>
  <c r="I86" i="17"/>
  <c r="J86" i="17"/>
  <c r="K86" i="17"/>
  <c r="L86" i="17"/>
  <c r="A87" i="17"/>
  <c r="B87" i="17" s="1"/>
  <c r="C87" i="17"/>
  <c r="D87" i="17"/>
  <c r="E87" i="17" s="1"/>
  <c r="F87" i="17"/>
  <c r="H87" i="17"/>
  <c r="I87" i="17"/>
  <c r="J87" i="17"/>
  <c r="K87" i="17"/>
  <c r="L87" i="17"/>
  <c r="A88" i="17"/>
  <c r="B88" i="17" s="1"/>
  <c r="C88" i="17"/>
  <c r="D88" i="17"/>
  <c r="E88" i="17" s="1"/>
  <c r="F88" i="17"/>
  <c r="H88" i="17"/>
  <c r="I88" i="17"/>
  <c r="J88" i="17"/>
  <c r="K88" i="17"/>
  <c r="L88" i="17"/>
  <c r="A89" i="17"/>
  <c r="B89" i="17" s="1"/>
  <c r="C89" i="17"/>
  <c r="D89" i="17"/>
  <c r="E89" i="17" s="1"/>
  <c r="F89" i="17"/>
  <c r="H89" i="17"/>
  <c r="I89" i="17"/>
  <c r="J89" i="17"/>
  <c r="K89" i="17"/>
  <c r="L89" i="17"/>
  <c r="A90" i="17"/>
  <c r="B90" i="17" s="1"/>
  <c r="C90" i="17"/>
  <c r="D90" i="17"/>
  <c r="E90" i="17" s="1"/>
  <c r="F90" i="17"/>
  <c r="H90" i="17"/>
  <c r="I90" i="17"/>
  <c r="J90" i="17"/>
  <c r="K90" i="17"/>
  <c r="L90" i="17"/>
  <c r="A91" i="17"/>
  <c r="B91" i="17" s="1"/>
  <c r="C91" i="17"/>
  <c r="D91" i="17"/>
  <c r="E91" i="17" s="1"/>
  <c r="F91" i="17"/>
  <c r="H91" i="17"/>
  <c r="I91" i="17"/>
  <c r="J91" i="17"/>
  <c r="K91" i="17"/>
  <c r="L91" i="17"/>
  <c r="A92" i="17"/>
  <c r="B92" i="17" s="1"/>
  <c r="C92" i="17"/>
  <c r="D92" i="17"/>
  <c r="E92" i="17" s="1"/>
  <c r="F92" i="17"/>
  <c r="H92" i="17"/>
  <c r="I92" i="17"/>
  <c r="J92" i="17"/>
  <c r="K92" i="17"/>
  <c r="L92" i="17"/>
  <c r="A93" i="17"/>
  <c r="B93" i="17" s="1"/>
  <c r="C93" i="17"/>
  <c r="D93" i="17"/>
  <c r="E93" i="17" s="1"/>
  <c r="F93" i="17"/>
  <c r="H93" i="17"/>
  <c r="I93" i="17"/>
  <c r="J93" i="17"/>
  <c r="K93" i="17"/>
  <c r="L93" i="17"/>
  <c r="A94" i="17"/>
  <c r="B94" i="17" s="1"/>
  <c r="C94" i="17"/>
  <c r="D94" i="17"/>
  <c r="E94" i="17" s="1"/>
  <c r="F94" i="17"/>
  <c r="H94" i="17"/>
  <c r="I94" i="17"/>
  <c r="J94" i="17"/>
  <c r="K94" i="17"/>
  <c r="L94" i="17"/>
  <c r="A95" i="17"/>
  <c r="B95" i="17" s="1"/>
  <c r="C95" i="17"/>
  <c r="D95" i="17"/>
  <c r="E95" i="17" s="1"/>
  <c r="F95" i="17"/>
  <c r="H95" i="17"/>
  <c r="I95" i="17"/>
  <c r="J95" i="17"/>
  <c r="K95" i="17"/>
  <c r="L95" i="17"/>
  <c r="A96" i="17"/>
  <c r="B96" i="17" s="1"/>
  <c r="C96" i="17"/>
  <c r="D96" i="17"/>
  <c r="E96" i="17" s="1"/>
  <c r="F96" i="17"/>
  <c r="H96" i="17"/>
  <c r="I96" i="17"/>
  <c r="J96" i="17"/>
  <c r="K96" i="17"/>
  <c r="L96" i="17"/>
  <c r="H7" i="16" l="1"/>
  <c r="H6" i="16"/>
  <c r="G6" i="16"/>
  <c r="P89" i="15"/>
  <c r="G89" i="17" s="1"/>
  <c r="P90" i="15"/>
  <c r="G90" i="17" s="1"/>
  <c r="P91" i="15"/>
  <c r="G91" i="17" s="1"/>
  <c r="P92" i="15"/>
  <c r="G92" i="17" s="1"/>
  <c r="P93" i="15"/>
  <c r="G93" i="17" s="1"/>
  <c r="P94" i="15"/>
  <c r="G94" i="17" s="1"/>
  <c r="P95" i="15"/>
  <c r="G95" i="17" s="1"/>
  <c r="P96" i="15"/>
  <c r="G96" i="17" s="1"/>
  <c r="P2" i="15"/>
  <c r="G2" i="17" s="1"/>
  <c r="P88" i="15" l="1"/>
  <c r="G88" i="17" s="1"/>
  <c r="P87" i="15"/>
  <c r="G87" i="17" s="1"/>
  <c r="I7" i="16" l="1"/>
  <c r="P86" i="15"/>
  <c r="G86" i="17" s="1"/>
  <c r="P3" i="15" l="1"/>
  <c r="G3" i="17" s="1"/>
  <c r="P4" i="15"/>
  <c r="G4" i="17" s="1"/>
  <c r="P5" i="15"/>
  <c r="G5" i="17" s="1"/>
  <c r="P6" i="15"/>
  <c r="G6" i="17" s="1"/>
  <c r="P7" i="15"/>
  <c r="G7" i="17" s="1"/>
  <c r="P8" i="15"/>
  <c r="G8" i="17" s="1"/>
  <c r="P9" i="15"/>
  <c r="G9" i="17" s="1"/>
  <c r="P10" i="15"/>
  <c r="G10" i="17" s="1"/>
  <c r="P11" i="15"/>
  <c r="G11" i="17" s="1"/>
  <c r="P12" i="15"/>
  <c r="G12" i="17" s="1"/>
  <c r="P13" i="15"/>
  <c r="G13" i="17" s="1"/>
  <c r="P14" i="15"/>
  <c r="G14" i="17" s="1"/>
  <c r="P15" i="15"/>
  <c r="G15" i="17" s="1"/>
  <c r="P16" i="15"/>
  <c r="G16" i="17" s="1"/>
  <c r="P17" i="15"/>
  <c r="G17" i="17" s="1"/>
  <c r="P18" i="15"/>
  <c r="G18" i="17" s="1"/>
  <c r="P19" i="15"/>
  <c r="G19" i="17" s="1"/>
  <c r="P20" i="15"/>
  <c r="G20" i="17" s="1"/>
  <c r="P21" i="15"/>
  <c r="G21" i="17" s="1"/>
  <c r="P22" i="15"/>
  <c r="G22" i="17" s="1"/>
  <c r="P23" i="15"/>
  <c r="G23" i="17" s="1"/>
  <c r="P24" i="15"/>
  <c r="G24" i="17" s="1"/>
  <c r="P25" i="15"/>
  <c r="G25" i="17" s="1"/>
  <c r="P26" i="15"/>
  <c r="G26" i="17" s="1"/>
  <c r="P27" i="15"/>
  <c r="G27" i="17" s="1"/>
  <c r="P28" i="15"/>
  <c r="G28" i="17" s="1"/>
  <c r="P29" i="15"/>
  <c r="G29" i="17" s="1"/>
  <c r="P30" i="15"/>
  <c r="G30" i="17" s="1"/>
  <c r="P31" i="15"/>
  <c r="G31" i="17" s="1"/>
  <c r="P32" i="15"/>
  <c r="G32" i="17" s="1"/>
  <c r="P33" i="15"/>
  <c r="G33" i="17" s="1"/>
  <c r="P34" i="15"/>
  <c r="G34" i="17" s="1"/>
  <c r="P35" i="15"/>
  <c r="G35" i="17" s="1"/>
  <c r="P36" i="15"/>
  <c r="G36" i="17" s="1"/>
  <c r="P37" i="15"/>
  <c r="G37" i="17" s="1"/>
  <c r="P38" i="15"/>
  <c r="G38" i="17" s="1"/>
  <c r="P39" i="15"/>
  <c r="G39" i="17" s="1"/>
  <c r="P40" i="15"/>
  <c r="G40" i="17" s="1"/>
  <c r="P41" i="15"/>
  <c r="G41" i="17" s="1"/>
  <c r="P42" i="15"/>
  <c r="G42" i="17" s="1"/>
  <c r="P43" i="15"/>
  <c r="G43" i="17" s="1"/>
  <c r="P44" i="15"/>
  <c r="G44" i="17" s="1"/>
  <c r="P45" i="15"/>
  <c r="G45" i="17" s="1"/>
  <c r="P46" i="15"/>
  <c r="G46" i="17" s="1"/>
  <c r="P47" i="15"/>
  <c r="G47" i="17" s="1"/>
  <c r="P48" i="15"/>
  <c r="G48" i="17" s="1"/>
  <c r="G49" i="17"/>
  <c r="G50" i="17"/>
  <c r="P51" i="15"/>
  <c r="G51" i="17" s="1"/>
  <c r="P52" i="15"/>
  <c r="G52" i="17" s="1"/>
  <c r="P53" i="15"/>
  <c r="G53" i="17" s="1"/>
  <c r="P54" i="15"/>
  <c r="G54" i="17" s="1"/>
  <c r="P55" i="15"/>
  <c r="G55" i="17" s="1"/>
  <c r="P56" i="15"/>
  <c r="G56" i="17" s="1"/>
  <c r="P57" i="15"/>
  <c r="G57" i="17" s="1"/>
  <c r="P58" i="15"/>
  <c r="G58" i="17" s="1"/>
  <c r="P59" i="15"/>
  <c r="G59" i="17" s="1"/>
  <c r="P60" i="15"/>
  <c r="G60" i="17" s="1"/>
  <c r="P61" i="15"/>
  <c r="G61" i="17" s="1"/>
  <c r="P62" i="15"/>
  <c r="G62" i="17" s="1"/>
  <c r="P63" i="15"/>
  <c r="G63" i="17" s="1"/>
  <c r="P64" i="15"/>
  <c r="G64" i="17" s="1"/>
  <c r="P65" i="15"/>
  <c r="G65" i="17" s="1"/>
  <c r="P66" i="15"/>
  <c r="G66" i="17" s="1"/>
  <c r="P67" i="15"/>
  <c r="G67" i="17" s="1"/>
  <c r="P68" i="15"/>
  <c r="G68" i="17" s="1"/>
  <c r="P69" i="15"/>
  <c r="G69" i="17" s="1"/>
  <c r="P70" i="15"/>
  <c r="G70" i="17" s="1"/>
  <c r="G71" i="17"/>
  <c r="G72" i="17"/>
  <c r="P73" i="15"/>
  <c r="G73" i="17" s="1"/>
  <c r="P74" i="15"/>
  <c r="G74" i="17" s="1"/>
  <c r="P75" i="15"/>
  <c r="G75" i="17" s="1"/>
  <c r="P76" i="15"/>
  <c r="G76" i="17" s="1"/>
  <c r="P77" i="15"/>
  <c r="G77" i="17" s="1"/>
  <c r="P78" i="15"/>
  <c r="G78" i="17" s="1"/>
  <c r="P79" i="15"/>
  <c r="G79" i="17" s="1"/>
  <c r="P80" i="15"/>
  <c r="G80" i="17" s="1"/>
  <c r="P81" i="15"/>
  <c r="G81" i="17" s="1"/>
  <c r="P82" i="15"/>
  <c r="G82" i="17" s="1"/>
  <c r="P83" i="15"/>
  <c r="G83" i="17" s="1"/>
  <c r="P84" i="15"/>
  <c r="G84" i="17" s="1"/>
  <c r="P85" i="15"/>
  <c r="G85" i="17" s="1"/>
  <c r="H8" i="16" l="1"/>
  <c r="G8" i="16"/>
  <c r="G7" i="16" l="1"/>
  <c r="I8" i="16" l="1"/>
</calcChain>
</file>

<file path=xl/sharedStrings.xml><?xml version="1.0" encoding="utf-8"?>
<sst xmlns="http://schemas.openxmlformats.org/spreadsheetml/2006/main" count="3639" uniqueCount="444">
  <si>
    <t>1. Unprotect workbook, unhide 'MF Tracker import', 'FR Tracker' and unprotect 'Matching Funds Tracker'</t>
  </si>
  <si>
    <r>
      <t>2. Download Data table from Tableau MF Tracker (</t>
    </r>
    <r>
      <rPr>
        <b/>
        <sz val="11"/>
        <color theme="1"/>
        <rFont val="Calibri"/>
        <family val="2"/>
        <scheme val="minor"/>
      </rPr>
      <t>Make sure to filter on correct Allocation Cycle and display amounts in Country Currency</t>
    </r>
    <r>
      <rPr>
        <sz val="11"/>
        <color theme="1"/>
        <rFont val="Calibri"/>
        <family val="2"/>
        <scheme val="minor"/>
      </rPr>
      <t>)</t>
    </r>
  </si>
  <si>
    <r>
      <t xml:space="preserve">3. Paste data directly into 'MF Tracker import', </t>
    </r>
    <r>
      <rPr>
        <b/>
        <sz val="11"/>
        <color theme="1"/>
        <rFont val="Calibri"/>
        <family val="2"/>
        <scheme val="minor"/>
      </rPr>
      <t>starting from column A, be sure to check that column O is not overwritten in the case of extra columns having been added to the dashboard</t>
    </r>
  </si>
  <si>
    <t>3a. The MF Tracker process tab reorders and renames the columns for the MF tracker to be published. Deduplication is not necessary any more</t>
  </si>
  <si>
    <r>
      <t xml:space="preserve">3b. </t>
    </r>
    <r>
      <rPr>
        <b/>
        <sz val="11"/>
        <color theme="1"/>
        <rFont val="Calibri"/>
        <family val="2"/>
        <scheme val="minor"/>
      </rPr>
      <t>If manual adjustments need to be made, it's best to make them in the import tab</t>
    </r>
  </si>
  <si>
    <t>4. Download data from Tableau FR Tracker and paste into FR Tracker</t>
  </si>
  <si>
    <t xml:space="preserve">4a. FR Tracker data is needed for the first Board approval date (Data Quality checks on this field might still be needed) </t>
  </si>
  <si>
    <t>5. Go to Data &gt; Refresh All so that all pivots refresh</t>
  </si>
  <si>
    <t>6. Hide sheets and protect workbook and protect 'Matching Funds Tracker'</t>
  </si>
  <si>
    <t>To select multiple options, hold Ctrl and click</t>
  </si>
  <si>
    <t>Number of Matching Funds</t>
  </si>
  <si>
    <t>Total amount of Matching Funds (US$)</t>
  </si>
  <si>
    <t>Percentage of Matching Funds</t>
  </si>
  <si>
    <t>Total</t>
  </si>
  <si>
    <t>TRP Recommended</t>
  </si>
  <si>
    <t>Board Approved</t>
  </si>
  <si>
    <t>Country</t>
  </si>
  <si>
    <t>Region</t>
  </si>
  <si>
    <t>TRP Outcome</t>
  </si>
  <si>
    <t>Board Approval Date*</t>
  </si>
  <si>
    <t>Currency</t>
  </si>
  <si>
    <t xml:space="preserve">Communicated Matching Funds </t>
  </si>
  <si>
    <t xml:space="preserve">Requested Matching Funds </t>
  </si>
  <si>
    <t xml:space="preserve"> Matching Funds Incorporated in Grants*</t>
  </si>
  <si>
    <t>Bangladesh</t>
  </si>
  <si>
    <t>High Impact Asia</t>
  </si>
  <si>
    <t>Grant Making</t>
  </si>
  <si>
    <t>US$</t>
  </si>
  <si>
    <t>Belarus</t>
  </si>
  <si>
    <t>Eastern Europe and Central Asia</t>
  </si>
  <si>
    <t>Benin</t>
  </si>
  <si>
    <t>Central Africa</t>
  </si>
  <si>
    <t>EUR</t>
  </si>
  <si>
    <t>-</t>
  </si>
  <si>
    <t>Botswana</t>
  </si>
  <si>
    <t>Southern and Eastern Africa</t>
  </si>
  <si>
    <t>Burkina Faso</t>
  </si>
  <si>
    <t>High Impact Africa 1</t>
  </si>
  <si>
    <t>Cambodia</t>
  </si>
  <si>
    <t>Cameroon</t>
  </si>
  <si>
    <t>Chad</t>
  </si>
  <si>
    <t>Congo</t>
  </si>
  <si>
    <t>Congo (Democratic Republic)</t>
  </si>
  <si>
    <t>Côte d'Ivoire</t>
  </si>
  <si>
    <t>Eswatini</t>
  </si>
  <si>
    <t>Ethiopia</t>
  </si>
  <si>
    <t>High Impact Africa 2</t>
  </si>
  <si>
    <t>Ghana</t>
  </si>
  <si>
    <t>Honduras</t>
  </si>
  <si>
    <t>Latin America and Caribbean</t>
  </si>
  <si>
    <t>Indonesia</t>
  </si>
  <si>
    <t>Jamaica</t>
  </si>
  <si>
    <t>Kenya</t>
  </si>
  <si>
    <t>Kyrgyzstan</t>
  </si>
  <si>
    <t>Lesotho</t>
  </si>
  <si>
    <t>Malawi</t>
  </si>
  <si>
    <t>Mali</t>
  </si>
  <si>
    <t>Mozambique</t>
  </si>
  <si>
    <t>Myanmar</t>
  </si>
  <si>
    <t>Namibia</t>
  </si>
  <si>
    <t>Nepal</t>
  </si>
  <si>
    <t>South East Asia</t>
  </si>
  <si>
    <t>Niger</t>
  </si>
  <si>
    <t>Western Africa</t>
  </si>
  <si>
    <t>Nigeria</t>
  </si>
  <si>
    <t>Pakistan</t>
  </si>
  <si>
    <t>Philippines</t>
  </si>
  <si>
    <t>Rwanda</t>
  </si>
  <si>
    <t>Senegal</t>
  </si>
  <si>
    <t>Sierra Leone</t>
  </si>
  <si>
    <t>South Africa</t>
  </si>
  <si>
    <t>Tanzania (United Republic)</t>
  </si>
  <si>
    <t>Tunisia</t>
  </si>
  <si>
    <t>Middle East and North Africa</t>
  </si>
  <si>
    <t>Uganda</t>
  </si>
  <si>
    <t>Ukraine</t>
  </si>
  <si>
    <t>Viet Nam</t>
  </si>
  <si>
    <t>Zambia</t>
  </si>
  <si>
    <t>Zimbabwe</t>
  </si>
  <si>
    <t>Component</t>
  </si>
  <si>
    <t>Communicated Matching Funds</t>
  </si>
  <si>
    <t>Requested Matching Funds</t>
  </si>
  <si>
    <t>Matching Funds Incorporated in Grants*</t>
  </si>
  <si>
    <t>TRP-Approved FR Amount</t>
  </si>
  <si>
    <t>Country or Multicountry</t>
  </si>
  <si>
    <t>Priority Component</t>
  </si>
  <si>
    <t>Priority Area</t>
  </si>
  <si>
    <t>Funding Request</t>
  </si>
  <si>
    <t>GAC-Recommended Grant Amount</t>
  </si>
  <si>
    <t>Grant Amount Submitted to RFM</t>
  </si>
  <si>
    <t>Grant Approval Status</t>
  </si>
  <si>
    <t>Requested FR Amount</t>
  </si>
  <si>
    <t>TRP Review Outcome</t>
  </si>
  <si>
    <t>TRP Review Window</t>
  </si>
  <si>
    <t>Communicated Amount</t>
  </si>
  <si>
    <t>leave blank</t>
  </si>
  <si>
    <t>First Board Approval date</t>
  </si>
  <si>
    <t>Tuberculosis</t>
  </si>
  <si>
    <t>USD</t>
  </si>
  <si>
    <t>HIV/AIDS</t>
  </si>
  <si>
    <t>RSSH</t>
  </si>
  <si>
    <t>Iteration</t>
  </si>
  <si>
    <t>Country or Multi- country</t>
  </si>
  <si>
    <t>Afghanistan</t>
  </si>
  <si>
    <t>Albania</t>
  </si>
  <si>
    <t>Algeria</t>
  </si>
  <si>
    <t>Angola</t>
  </si>
  <si>
    <t>Armenia</t>
  </si>
  <si>
    <t>Azerbaijan</t>
  </si>
  <si>
    <t>Belize</t>
  </si>
  <si>
    <t>Bhutan</t>
  </si>
  <si>
    <t>Bolivia (Plurinational State)</t>
  </si>
  <si>
    <t>Burundi</t>
  </si>
  <si>
    <t>Cabo Verde</t>
  </si>
  <si>
    <t>Central African Republic</t>
  </si>
  <si>
    <t>Colombia</t>
  </si>
  <si>
    <t>Comoros</t>
  </si>
  <si>
    <t>Costa Rica</t>
  </si>
  <si>
    <t>Cuba</t>
  </si>
  <si>
    <t>Djibouti</t>
  </si>
  <si>
    <t>Dominican Republic</t>
  </si>
  <si>
    <t>Ecuador</t>
  </si>
  <si>
    <t>Egypt</t>
  </si>
  <si>
    <t>El Salvador</t>
  </si>
  <si>
    <t>Eritrea</t>
  </si>
  <si>
    <t>Gabon</t>
  </si>
  <si>
    <t>Gambia</t>
  </si>
  <si>
    <t>Georgia</t>
  </si>
  <si>
    <t>Guatemala</t>
  </si>
  <si>
    <t>Guinea</t>
  </si>
  <si>
    <t>Guinea-Bissau</t>
  </si>
  <si>
    <t>Guyana</t>
  </si>
  <si>
    <t>Haiti</t>
  </si>
  <si>
    <t>India</t>
  </si>
  <si>
    <t>Iran (Islamic Republic)</t>
  </si>
  <si>
    <t>Kazakhstan</t>
  </si>
  <si>
    <t>Korea (Democratic Peoples Republic)</t>
  </si>
  <si>
    <t>Kosovo</t>
  </si>
  <si>
    <t>Lao (Peoples Democratic Republic)</t>
  </si>
  <si>
    <t>Liberia</t>
  </si>
  <si>
    <t>Madagascar</t>
  </si>
  <si>
    <t>Malaysia</t>
  </si>
  <si>
    <t>Mauritania</t>
  </si>
  <si>
    <t>Mauritius</t>
  </si>
  <si>
    <t>Moldova</t>
  </si>
  <si>
    <t>Mongolia</t>
  </si>
  <si>
    <t>Montenegro</t>
  </si>
  <si>
    <t>Morocco</t>
  </si>
  <si>
    <t>Multicountry Caribbean MCC</t>
  </si>
  <si>
    <t>Multicountry East Asia and Pacific RAI</t>
  </si>
  <si>
    <t>Multicountry Middle East MER</t>
  </si>
  <si>
    <t>Multicountry Western Pacific</t>
  </si>
  <si>
    <t>Nicaragua</t>
  </si>
  <si>
    <t>Panama</t>
  </si>
  <si>
    <t>Papua New Guinea</t>
  </si>
  <si>
    <t>Paraguay</t>
  </si>
  <si>
    <t>Peru</t>
  </si>
  <si>
    <t>Romania</t>
  </si>
  <si>
    <t>Russian Federation</t>
  </si>
  <si>
    <t>Sao Tome and Principe</t>
  </si>
  <si>
    <t>Serbia</t>
  </si>
  <si>
    <t>Solomon Islands</t>
  </si>
  <si>
    <t>Somalia</t>
  </si>
  <si>
    <t>South Sudan</t>
  </si>
  <si>
    <t>Sri Lanka</t>
  </si>
  <si>
    <t>Sudan</t>
  </si>
  <si>
    <t>Suriname</t>
  </si>
  <si>
    <t>Tajikistan</t>
  </si>
  <si>
    <t>Thailand</t>
  </si>
  <si>
    <t>Timor-Leste</t>
  </si>
  <si>
    <t>Togo</t>
  </si>
  <si>
    <t>Turkmenistan</t>
  </si>
  <si>
    <t>Uzbekistan</t>
  </si>
  <si>
    <t>Venezuela</t>
  </si>
  <si>
    <t>Zanzibar</t>
  </si>
  <si>
    <t>Differentiation Category</t>
  </si>
  <si>
    <t>FR Name</t>
  </si>
  <si>
    <t>Funding Types Requested</t>
  </si>
  <si>
    <t>Review Approach</t>
  </si>
  <si>
    <t>Current Stage</t>
  </si>
  <si>
    <t>Submission Date</t>
  </si>
  <si>
    <t>First GAC Meeting</t>
  </si>
  <si>
    <t>First Board Approval</t>
  </si>
  <si>
    <t>Submission to Board Approval</t>
  </si>
  <si>
    <t>Allocation (Split or Com- municated)</t>
  </si>
  <si>
    <t>TRP Requested Allocation</t>
  </si>
  <si>
    <t>TRP Approved Allocation</t>
  </si>
  <si>
    <t>TRP Requested Matching Funds</t>
  </si>
  <si>
    <t>TRP Approved Matching Funds</t>
  </si>
  <si>
    <t>TRP Requested Multicountry</t>
  </si>
  <si>
    <t>TRP Approved Multicountry</t>
  </si>
  <si>
    <t>TRP Requested PAAR</t>
  </si>
  <si>
    <t>TRP Approved PAAR</t>
  </si>
  <si>
    <t>MF - HIV Prev KP</t>
  </si>
  <si>
    <t>Window 2 - May 2023</t>
  </si>
  <si>
    <t>FR1466-BGD-H</t>
  </si>
  <si>
    <t>MF - Human Rights and Gender</t>
  </si>
  <si>
    <t>MF - TB Finding Missing People</t>
  </si>
  <si>
    <t>Window 1 - March 2023</t>
  </si>
  <si>
    <t>FR1439-BGD-T</t>
  </si>
  <si>
    <t>FR1570-BEN-Z</t>
  </si>
  <si>
    <t>FR1537-BFA-Z</t>
  </si>
  <si>
    <t>MF - CS&amp;R</t>
  </si>
  <si>
    <t>MF - RSSH DHIA</t>
  </si>
  <si>
    <t>MF - RSSH Innovation Fund</t>
  </si>
  <si>
    <t>FR1595-KHM-T</t>
  </si>
  <si>
    <t>FR1460-CMR-C</t>
  </si>
  <si>
    <t>FR1493-COD-C</t>
  </si>
  <si>
    <t>FR1541-CIV-C</t>
  </si>
  <si>
    <t>FR1441-CIV-Z</t>
  </si>
  <si>
    <t>MF - HIV Prev AGYW</t>
  </si>
  <si>
    <t>MF - RSSH Lab Systems</t>
  </si>
  <si>
    <t>FR1592-GHA-C</t>
  </si>
  <si>
    <t>FR1593-GHA-M</t>
  </si>
  <si>
    <t>FR1490-IDN-H</t>
  </si>
  <si>
    <t>FR1564-IDN-Z</t>
  </si>
  <si>
    <t>MF - HIV Prev PrEP</t>
  </si>
  <si>
    <t>Window 3 - August 2023</t>
  </si>
  <si>
    <t>FR1543-KEN-C</t>
  </si>
  <si>
    <t>FR1405-KGZ-C</t>
  </si>
  <si>
    <t>FR1472-LAO-C</t>
  </si>
  <si>
    <t>FR1463-LBR-C</t>
  </si>
  <si>
    <t>FR1500-MWI-C</t>
  </si>
  <si>
    <t>FR1506-MLI-Z</t>
  </si>
  <si>
    <t>FR1527-MOZ-C</t>
  </si>
  <si>
    <t>FR1572-MOZ-Z</t>
  </si>
  <si>
    <t>FR1437-MMR-C</t>
  </si>
  <si>
    <t>FR1464-NAM-Z</t>
  </si>
  <si>
    <t>FR1535-NGA-C</t>
  </si>
  <si>
    <t>FR1404-PAK-H</t>
  </si>
  <si>
    <t>FR1402-PAK-T</t>
  </si>
  <si>
    <t>FR1545-PHL-H</t>
  </si>
  <si>
    <t>FR1547-PHL-T</t>
  </si>
  <si>
    <t>FR1544-SLE-Z</t>
  </si>
  <si>
    <t>FR1415-SSD-C</t>
  </si>
  <si>
    <t>FR1550-TZA-C</t>
  </si>
  <si>
    <t>FR1446-THA-C</t>
  </si>
  <si>
    <t>FR1408-UGA-C</t>
  </si>
  <si>
    <t>FR1494-UKR-C</t>
  </si>
  <si>
    <t>FR1438-VNM-T</t>
  </si>
  <si>
    <t>FR1413-ZMB-C</t>
  </si>
  <si>
    <t>FR1488-ZWE-C</t>
  </si>
  <si>
    <t>FR1622-SWZ-C</t>
  </si>
  <si>
    <t>Once finished double check all indicators about TRP approval in MF Tracker import. If outcome has not been communciated yet the number should be removed and grant making changed into not yet reviewed</t>
  </si>
  <si>
    <t>FR1513-ETH-S</t>
  </si>
  <si>
    <t>FR1619-ETH-C</t>
  </si>
  <si>
    <t>FR1420-RWA-C</t>
  </si>
  <si>
    <t>Core</t>
  </si>
  <si>
    <t>HIV/AIDS,Tuberculosis,Malaria</t>
  </si>
  <si>
    <t>FR1553-AFG-Z</t>
  </si>
  <si>
    <t>Allocation;PAAR</t>
  </si>
  <si>
    <t>Full Review</t>
  </si>
  <si>
    <t>Grant-Making</t>
  </si>
  <si>
    <t>FR1533-AGO-Z</t>
  </si>
  <si>
    <t>Pre-Submission</t>
  </si>
  <si>
    <t>Focused</t>
  </si>
  <si>
    <t>HIV/AIDS, Tuberculosis</t>
  </si>
  <si>
    <t>FR1422-AZE-C</t>
  </si>
  <si>
    <t>Tailored for Focused Portfolios</t>
  </si>
  <si>
    <t>High-Impact</t>
  </si>
  <si>
    <t>Allocation;PAAR;Matching Funds</t>
  </si>
  <si>
    <t>Program Continuation</t>
  </si>
  <si>
    <t>Malaria</t>
  </si>
  <si>
    <t>FR1435-BGD-M</t>
  </si>
  <si>
    <t>FR1633-BLR-C</t>
  </si>
  <si>
    <t>Tailored for National Strategic Plans</t>
  </si>
  <si>
    <t>FR1485-BTN-C</t>
  </si>
  <si>
    <t>FR1486-BTN-M</t>
  </si>
  <si>
    <t>HIV/AIDS,Tuberculosis,Malaria,RSSH</t>
  </si>
  <si>
    <t>FR1581-BDI-Z</t>
  </si>
  <si>
    <t>FR1554-CPV-Z</t>
  </si>
  <si>
    <t>Tailored for Transition</t>
  </si>
  <si>
    <t>FR1594-KHM-H</t>
  </si>
  <si>
    <t>FR1458-CMR-M</t>
  </si>
  <si>
    <t>FR1574-CAF-Z</t>
  </si>
  <si>
    <t>FR1560-COG-Z</t>
  </si>
  <si>
    <t>FR1471-COD-M</t>
  </si>
  <si>
    <t>FR1470-COD-S</t>
  </si>
  <si>
    <t>FR1610-COD-S</t>
  </si>
  <si>
    <t>PAAR Update</t>
  </si>
  <si>
    <t>Remote review 2023-2025</t>
  </si>
  <si>
    <t>FR1591-CRI-H</t>
  </si>
  <si>
    <t>Malaria,RSSH</t>
  </si>
  <si>
    <t>FR1445-CUB-H</t>
  </si>
  <si>
    <t>FR1516-DJI-Z</t>
  </si>
  <si>
    <t>Equatorial Guinea</t>
  </si>
  <si>
    <t>HIV/AIDS,Malaria</t>
  </si>
  <si>
    <t>FR1584-GNQ-Z</t>
  </si>
  <si>
    <t>FR1565-ERI-H</t>
  </si>
  <si>
    <t>FR1505-ERI-M</t>
  </si>
  <si>
    <t>FR1566-ERI-T</t>
  </si>
  <si>
    <t>FR1477-SWZ-M</t>
  </si>
  <si>
    <t>FR1620-ETH-M</t>
  </si>
  <si>
    <t>FR1623-GAB-Z</t>
  </si>
  <si>
    <t>FR1571-GMB-C</t>
  </si>
  <si>
    <t>FR1480-GMB-M</t>
  </si>
  <si>
    <t>FR1631-GEO-C</t>
  </si>
  <si>
    <t>Window 7 - February 2025 (TBC)</t>
  </si>
  <si>
    <t>FR1424-GTM-H</t>
  </si>
  <si>
    <t>FR1481-GIN-C</t>
  </si>
  <si>
    <t>FR1484-GIN-M</t>
  </si>
  <si>
    <t>FR1509-GNB-C</t>
  </si>
  <si>
    <t>FR1508-GNB-M</t>
  </si>
  <si>
    <t>FR1457-HTI-Z</t>
  </si>
  <si>
    <t>FR1406-HND-M</t>
  </si>
  <si>
    <t>FR1447-IND-H</t>
  </si>
  <si>
    <t>FR1449-IND-M</t>
  </si>
  <si>
    <t>FR1448-IND-T</t>
  </si>
  <si>
    <t>FR1492-IDN-M</t>
  </si>
  <si>
    <t>Tuberculosis,RSSH</t>
  </si>
  <si>
    <t>FR1433-IRN-H</t>
  </si>
  <si>
    <t>FR1636-JAM-H</t>
  </si>
  <si>
    <t>FR1418-KAZ-H</t>
  </si>
  <si>
    <t>FR1542-KEN-M</t>
  </si>
  <si>
    <t>FR1482-LSO-C</t>
  </si>
  <si>
    <t>FR1462-LBR-M</t>
  </si>
  <si>
    <t>FR1625-MDG-H</t>
  </si>
  <si>
    <t>FR1625-MDG-H-01</t>
  </si>
  <si>
    <t>FR1589-MDG-Z</t>
  </si>
  <si>
    <t>FR1501-MWI-M</t>
  </si>
  <si>
    <t>HIV/AIDS,Tuberculosis,RSSH</t>
  </si>
  <si>
    <t>FR1637-MLI-M</t>
  </si>
  <si>
    <t>FR1504-MUS-H</t>
  </si>
  <si>
    <t>FR1512-MDA-C</t>
  </si>
  <si>
    <t>FR1442-MNG-C</t>
  </si>
  <si>
    <t>FR1643-MNE-H</t>
  </si>
  <si>
    <t>FR1454-MAR-C</t>
  </si>
  <si>
    <t>FR1605-MCRAI-Z</t>
  </si>
  <si>
    <t>FR1401-MCRAI-M</t>
  </si>
  <si>
    <t>Allocation;PAAR;Multicountry</t>
  </si>
  <si>
    <t>FR1632-MCMER-Z</t>
  </si>
  <si>
    <t>Multicountry North Africa</t>
  </si>
  <si>
    <t>FR1475-MCWP-C</t>
  </si>
  <si>
    <t>FR1476-MCWP-M</t>
  </si>
  <si>
    <t>FR1425-NPL-H</t>
  </si>
  <si>
    <t>FR1427-NPL-M</t>
  </si>
  <si>
    <t>FR1426-NPL-T</t>
  </si>
  <si>
    <t>FR1556-NER-H</t>
  </si>
  <si>
    <t>FR1417-NER-M</t>
  </si>
  <si>
    <t>FR1536-NGA-Z</t>
  </si>
  <si>
    <t>FR1404-PAK-H-01</t>
  </si>
  <si>
    <t>FR1403-PAK-M</t>
  </si>
  <si>
    <t>FR1403-PAK-M-01</t>
  </si>
  <si>
    <t>FR1444-PNG-C</t>
  </si>
  <si>
    <t>FR1443-PNG-M</t>
  </si>
  <si>
    <t>FR1443-PNG-M-01</t>
  </si>
  <si>
    <t>FR1507-PRY-H</t>
  </si>
  <si>
    <t>FR1546-PHL-M</t>
  </si>
  <si>
    <t>FR1548-RUS-H</t>
  </si>
  <si>
    <t>FR1421-RWA-M</t>
  </si>
  <si>
    <t>FR1616-STP-Z</t>
  </si>
  <si>
    <t>FR1538-SEN-H</t>
  </si>
  <si>
    <t>FR1540-SEN-M</t>
  </si>
  <si>
    <t>FR1539-SEN-T</t>
  </si>
  <si>
    <t>Tuberculosis,Malaria</t>
  </si>
  <si>
    <t>FR1502-SLB-Z</t>
  </si>
  <si>
    <t>FR1451-SOM-H</t>
  </si>
  <si>
    <t>FR1450-SOM-M</t>
  </si>
  <si>
    <t>FR1452-SOM-T</t>
  </si>
  <si>
    <t>FR1414-SSD-M</t>
  </si>
  <si>
    <t>FR1473-LKA-H</t>
  </si>
  <si>
    <t>FR1474-LKA-T</t>
  </si>
  <si>
    <t>FR1524-SDN-C</t>
  </si>
  <si>
    <t>FR1525-SDN-M</t>
  </si>
  <si>
    <t>FR1416-SUR-M</t>
  </si>
  <si>
    <t>FR1411-TJK-C</t>
  </si>
  <si>
    <t>FR1551-TZA-M</t>
  </si>
  <si>
    <t>FR1483-TLS-C</t>
  </si>
  <si>
    <t>FR1499-TLS-M</t>
  </si>
  <si>
    <t>FR1495-TGO-H</t>
  </si>
  <si>
    <t>FR1497-TGO-M</t>
  </si>
  <si>
    <t>FR1496-TGO-T</t>
  </si>
  <si>
    <t>FR1407-UGA-M</t>
  </si>
  <si>
    <t>FR1409-VEN-C</t>
  </si>
  <si>
    <t>FR1410-VEN-M</t>
  </si>
  <si>
    <t>FR1436-VNM-H</t>
  </si>
  <si>
    <t>FR1412-ZMB-M</t>
  </si>
  <si>
    <t>FR1568-QNB-C</t>
  </si>
  <si>
    <t>FR1569-QNB-M</t>
  </si>
  <si>
    <t>FR1489-ZWE-M</t>
  </si>
  <si>
    <t>FR1646-UZB-C</t>
  </si>
  <si>
    <t xml:space="preserve">Matching Funds Priority Area </t>
  </si>
  <si>
    <t xml:space="preserve"> HIV Prev KP</t>
  </si>
  <si>
    <t xml:space="preserve"> Human Rights and Gender</t>
  </si>
  <si>
    <t xml:space="preserve"> TB Finding Missing People</t>
  </si>
  <si>
    <t xml:space="preserve"> CS&amp;R</t>
  </si>
  <si>
    <t xml:space="preserve"> RSSH DHIA</t>
  </si>
  <si>
    <t xml:space="preserve"> RSSH Innovation Fund</t>
  </si>
  <si>
    <t xml:space="preserve"> RSSH Lab Systems</t>
  </si>
  <si>
    <t xml:space="preserve"> HIV Prev AGYW</t>
  </si>
  <si>
    <t xml:space="preserve"> HIV Prev PrEP</t>
  </si>
  <si>
    <t>Matching Funds Priority Area (MF)</t>
  </si>
  <si>
    <t>Board-Approved</t>
  </si>
  <si>
    <t>FR1686-ARM-C</t>
  </si>
  <si>
    <t>FR1664-BLZ-H</t>
  </si>
  <si>
    <t>FR1679-BOL-C</t>
  </si>
  <si>
    <t>FR1661-BOL-M</t>
  </si>
  <si>
    <t>FR1698-BWA-C</t>
  </si>
  <si>
    <t>FR1682-TCD-C</t>
  </si>
  <si>
    <t>FR1680-TCD-M</t>
  </si>
  <si>
    <t>FR1693-COL-H</t>
  </si>
  <si>
    <t>FR1659-DOM-H</t>
  </si>
  <si>
    <t>FR1694-ECU-H</t>
  </si>
  <si>
    <t>FR1676-EGY-C</t>
  </si>
  <si>
    <t>FR1665-GTM-M</t>
  </si>
  <si>
    <t>FR1666-GTM-T</t>
  </si>
  <si>
    <t>FR1699-GUY-C</t>
  </si>
  <si>
    <t>FR1701-GUY-M</t>
  </si>
  <si>
    <t>FR1670-HND-C</t>
  </si>
  <si>
    <t>FR1684-KAZ-T</t>
  </si>
  <si>
    <t>FR1696-QNA-C</t>
  </si>
  <si>
    <t>FR1695-MYS-H</t>
  </si>
  <si>
    <t>FR1687-MRT-Z</t>
  </si>
  <si>
    <t>Multicountry Africa ECSA-HC</t>
  </si>
  <si>
    <t>FR1703-MCECSA-HC-S</t>
  </si>
  <si>
    <t>PAAR;Multicountry</t>
  </si>
  <si>
    <t>FR1700-MCC-C</t>
  </si>
  <si>
    <t>FR1660-MCNA-H</t>
  </si>
  <si>
    <t>FR1663-NIC-C</t>
  </si>
  <si>
    <t>FR1662-NIC-M</t>
  </si>
  <si>
    <t>FR1683-NER-T</t>
  </si>
  <si>
    <t>FR1444-PNG-C-01</t>
  </si>
  <si>
    <t>FR1657-PER-C</t>
  </si>
  <si>
    <t>FR1685-SRB-H</t>
  </si>
  <si>
    <t>FR1691-ZAF-C</t>
  </si>
  <si>
    <t>FR1688-SUR-H</t>
  </si>
  <si>
    <t>FR1671-TKM-T</t>
  </si>
  <si>
    <t>Approved</t>
  </si>
  <si>
    <t>Window 1 - 20 March 2023</t>
  </si>
  <si>
    <t>Window 3 - 21 August 2023</t>
  </si>
  <si>
    <t>Window 5 - 29 April 2024</t>
  </si>
  <si>
    <t>Window 2 - 30 May 2023</t>
  </si>
  <si>
    <t>Window 4 - 05 February 2024</t>
  </si>
  <si>
    <t>Western and Central Africa</t>
  </si>
  <si>
    <t>FR1717-COM-Z</t>
  </si>
  <si>
    <t>Window 6 - 09 September 2024</t>
  </si>
  <si>
    <t>FR1732-SLV-H</t>
  </si>
  <si>
    <t>FR1731-SLV-T</t>
  </si>
  <si>
    <t>FR1730-MNG-C</t>
  </si>
  <si>
    <t>FR1716-MOZ-S</t>
  </si>
  <si>
    <t>ier</t>
  </si>
  <si>
    <t xml:space="preserve">Manual hard code </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</si>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</sst>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mmm/yy"/>
    <numFmt numFmtId="166" formatCode="dd/mm/yy"/>
    <numFmt numFmtId="167" formatCode="dd/mmm/yy"/>
  </numFmts>
  <fonts count="26" x14ac:knownFonts="1">
    <font>
      <sz val="11"/>
      <color theme="1"/>
      <name val="Calibri"/>
      <family val="2"/>
      <scheme val="minor"/>
    </font>
    <font>
      <b/>
      <sz val="11"/>
      <color theme="0"/>
      <name val="Arial"/>
      <family val="2"/>
    </font>
    <font>
      <sz val="11"/>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0"/>
      <name val="Arial"/>
      <family val="2"/>
    </font>
    <font>
      <sz val="12"/>
      <color theme="0"/>
      <name val="Arial"/>
      <family val="2"/>
    </font>
    <font>
      <sz val="11"/>
      <name val="Calibri"/>
      <family val="2"/>
      <scheme val="minor"/>
    </font>
    <font>
      <sz val="8"/>
      <name val="Calibri"/>
      <family val="2"/>
      <scheme val="minor"/>
    </font>
    <font>
      <sz val="9"/>
      <color rgb="FF222222"/>
      <name val="Arial"/>
      <family val="2"/>
    </font>
  </fonts>
  <fills count="37">
    <fill>
      <patternFill patternType="none"/>
    </fill>
    <fill>
      <patternFill patternType="gray125"/>
    </fill>
    <fill>
      <patternFill patternType="solid">
        <fgColor rgb="FF003F72"/>
        <bgColor indexed="64"/>
      </patternFill>
    </fill>
    <fill>
      <patternFill patternType="solid">
        <fgColor rgb="FFECF0F8"/>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2">
    <border>
      <left/>
      <right/>
      <top/>
      <bottom/>
      <diagonal/>
    </border>
    <border>
      <left style="thin">
        <color rgb="FF80A0B8"/>
      </left>
      <right style="thin">
        <color rgb="FF80A0B8"/>
      </right>
      <top style="thin">
        <color rgb="FF80A0B8"/>
      </top>
      <bottom/>
      <diagonal/>
    </border>
    <border>
      <left style="thin">
        <color rgb="FF80A0B8"/>
      </left>
      <right style="thin">
        <color rgb="FF80A0B8"/>
      </right>
      <top style="thin">
        <color rgb="FF80A0B8"/>
      </top>
      <bottom style="thin">
        <color rgb="FF80A0B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6" applyNumberFormat="0" applyAlignment="0" applyProtection="0"/>
    <xf numFmtId="0" fontId="12" fillId="9" borderId="7" applyNumberFormat="0" applyAlignment="0" applyProtection="0"/>
    <xf numFmtId="0" fontId="13" fillId="9" borderId="6" applyNumberFormat="0" applyAlignment="0" applyProtection="0"/>
    <xf numFmtId="0" fontId="14" fillId="0" borderId="8" applyNumberFormat="0" applyFill="0" applyAlignment="0" applyProtection="0"/>
    <xf numFmtId="0" fontId="15" fillId="10" borderId="9" applyNumberFormat="0" applyAlignment="0" applyProtection="0"/>
    <xf numFmtId="0" fontId="16" fillId="0" borderId="0" applyNumberFormat="0" applyFill="0" applyBorder="0" applyAlignment="0" applyProtection="0"/>
    <xf numFmtId="0" fontId="3" fillId="11"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8">
    <xf numFmtId="0" fontId="0" fillId="0" borderId="0" xfId="0"/>
    <xf numFmtId="0" fontId="1" fillId="2" borderId="1" xfId="0" applyFont="1" applyFill="1" applyBorder="1" applyAlignment="1">
      <alignment horizontal="center" vertical="center" wrapText="1"/>
    </xf>
    <xf numFmtId="1" fontId="2" fillId="3" borderId="2" xfId="0" applyNumberFormat="1" applyFont="1" applyFill="1" applyBorder="1" applyAlignment="1">
      <alignment horizontal="center" vertical="center"/>
    </xf>
    <xf numFmtId="0" fontId="2" fillId="4" borderId="0" xfId="0" applyFont="1" applyFill="1" applyAlignment="1">
      <alignment horizontal="left" vertical="center"/>
    </xf>
    <xf numFmtId="0" fontId="2" fillId="0" borderId="0" xfId="0" applyFont="1"/>
    <xf numFmtId="0" fontId="2" fillId="4" borderId="0" xfId="0" applyFont="1" applyFill="1"/>
    <xf numFmtId="0" fontId="2" fillId="0" borderId="0" xfId="0" applyFont="1" applyAlignment="1">
      <alignment wrapText="1"/>
    </xf>
    <xf numFmtId="0" fontId="20" fillId="0" borderId="0" xfId="0" applyFont="1" applyAlignment="1">
      <alignment horizontal="center" vertical="center"/>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 fillId="4" borderId="0" xfId="0" applyFont="1" applyFill="1" applyAlignment="1">
      <alignment horizontal="center" vertical="center"/>
    </xf>
    <xf numFmtId="1" fontId="2" fillId="4" borderId="0" xfId="0" applyNumberFormat="1" applyFont="1" applyFill="1" applyAlignment="1">
      <alignment horizontal="center" vertical="center"/>
    </xf>
    <xf numFmtId="0" fontId="2" fillId="4" borderId="0" xfId="0" applyFont="1" applyFill="1" applyAlignment="1">
      <alignment horizontal="right" vertical="center"/>
    </xf>
    <xf numFmtId="3" fontId="20" fillId="0" borderId="0" xfId="0" applyNumberFormat="1" applyFont="1" applyAlignment="1">
      <alignment horizontal="center" vertical="center" wrapText="1"/>
    </xf>
    <xf numFmtId="0" fontId="0" fillId="0" borderId="0" xfId="0" applyAlignment="1">
      <alignment horizontal="left" vertical="center"/>
    </xf>
    <xf numFmtId="164" fontId="2" fillId="3" borderId="2" xfId="42" applyNumberFormat="1" applyFont="1" applyFill="1" applyBorder="1" applyAlignment="1">
      <alignment horizontal="center" vertical="center"/>
    </xf>
    <xf numFmtId="164" fontId="2" fillId="4" borderId="0" xfId="42"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9" fontId="2" fillId="3" borderId="2" xfId="0" applyNumberFormat="1" applyFont="1" applyFill="1" applyBorder="1" applyAlignment="1">
      <alignment horizontal="center" vertical="center"/>
    </xf>
    <xf numFmtId="3" fontId="0" fillId="0" borderId="0" xfId="0" applyNumberFormat="1"/>
    <xf numFmtId="15" fontId="0" fillId="0" borderId="0" xfId="0" applyNumberFormat="1"/>
    <xf numFmtId="14" fontId="0" fillId="0" borderId="0" xfId="0" applyNumberFormat="1"/>
    <xf numFmtId="0" fontId="23" fillId="36" borderId="0" xfId="0" applyFont="1" applyFill="1"/>
    <xf numFmtId="14" fontId="23" fillId="36" borderId="0" xfId="0" applyNumberFormat="1" applyFont="1" applyFill="1"/>
    <xf numFmtId="17" fontId="0" fillId="0" borderId="0" xfId="0" applyNumberFormat="1"/>
    <xf numFmtId="17" fontId="2" fillId="0" borderId="0" xfId="0" applyNumberFormat="1" applyFont="1"/>
    <xf numFmtId="17" fontId="2" fillId="4" borderId="0" xfId="0" applyNumberFormat="1" applyFont="1" applyFill="1"/>
    <xf numFmtId="17" fontId="1" fillId="2" borderId="1" xfId="0" applyNumberFormat="1" applyFont="1" applyFill="1" applyBorder="1" applyAlignment="1">
      <alignment horizontal="center" vertical="center" wrapText="1"/>
    </xf>
    <xf numFmtId="17" fontId="2" fillId="3" borderId="2" xfId="0" applyNumberFormat="1" applyFont="1" applyFill="1" applyBorder="1" applyAlignment="1">
      <alignment horizontal="center" vertical="center" wrapText="1"/>
    </xf>
    <xf numFmtId="17" fontId="2" fillId="3" borderId="2" xfId="0" applyNumberFormat="1" applyFont="1" applyFill="1" applyBorder="1" applyAlignment="1">
      <alignment horizontal="center" vertical="center"/>
    </xf>
    <xf numFmtId="17" fontId="2" fillId="4" borderId="0" xfId="0" applyNumberFormat="1" applyFont="1" applyFill="1" applyAlignment="1">
      <alignment horizontal="center" vertical="center"/>
    </xf>
    <xf numFmtId="165" fontId="22" fillId="2" borderId="0" xfId="0" applyNumberFormat="1" applyFont="1" applyFill="1" applyAlignment="1">
      <alignment horizontal="center" vertical="center" wrapText="1"/>
    </xf>
    <xf numFmtId="165" fontId="20" fillId="0" borderId="0" xfId="0" applyNumberFormat="1" applyFont="1" applyAlignment="1">
      <alignment horizontal="center" vertical="center"/>
    </xf>
    <xf numFmtId="166" fontId="23" fillId="36" borderId="0" xfId="0" applyNumberFormat="1" applyFont="1" applyFill="1"/>
    <xf numFmtId="165" fontId="0" fillId="0" borderId="0" xfId="0" applyNumberFormat="1"/>
    <xf numFmtId="0" fontId="16" fillId="0" borderId="0" xfId="0" applyFont="1"/>
    <xf numFmtId="0" fontId="0" fillId="36" borderId="0" xfId="0" applyFill="1"/>
    <xf numFmtId="167" fontId="0" fillId="0" borderId="0" xfId="0" applyNumberFormat="1"/>
    <xf numFmtId="3" fontId="25" fillId="0" borderId="0" xfId="0" applyNumberFormat="1" applyFont="1"/>
    <xf numFmtId="3" fontId="16" fillId="0" borderId="0" xfId="0" applyNumberFormat="1" applyFont="1"/>
    <xf numFmtId="0" fontId="23" fillId="0" borderId="0" xfId="0" applyFont="1"/>
    <xf numFmtId="14" fontId="23" fillId="0" borderId="0" xfId="0" applyNumberFormat="1" applyFont="1"/>
    <xf numFmtId="43" fontId="0" fillId="0" borderId="0" xfId="43" applyFont="1"/>
    <xf numFmtId="43" fontId="16" fillId="0" borderId="0" xfId="43" applyFont="1"/>
    <xf numFmtId="0" fontId="18" fillId="36" borderId="0" xfId="0" applyFont="1" applyFill="1"/>
    <xf numFmtId="43" fontId="2" fillId="4" borderId="0" xfId="43" applyFont="1" applyFill="1" applyBorder="1" applyAlignment="1">
      <alignment horizontal="center" vertical="center"/>
    </xf>
    <xf numFmtId="43" fontId="2" fillId="4" borderId="0" xfId="0" applyNumberFormat="1" applyFont="1" applyFill="1" applyAlignment="1">
      <alignment horizontal="center" vertical="center"/>
    </xf>
    <xf numFmtId="43" fontId="2" fillId="4" borderId="0" xfId="0" applyNumberFormat="1" applyFont="1" applyFill="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12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7" formatCode="dd/mmm/yy"/>
    </dxf>
    <dxf>
      <numFmt numFmtId="167" formatCode="dd/mmm/yy"/>
    </dxf>
    <dxf>
      <numFmt numFmtId="167" formatCode="dd/mmm/yy"/>
    </dxf>
    <dxf>
      <numFmt numFmtId="167" formatCode="dd/mmm/yy"/>
    </dxf>
    <dxf>
      <numFmt numFmtId="167" formatCode="dd/mmm/yy"/>
    </dxf>
    <dxf>
      <font>
        <strike val="0"/>
        <outline val="0"/>
        <shadow val="0"/>
        <u val="none"/>
        <vertAlign val="baseline"/>
        <sz val="11"/>
        <color auto="1"/>
        <name val="Calibri"/>
        <family val="2"/>
        <scheme val="minor"/>
      </font>
      <numFmt numFmtId="166" formatCode="dd/mm/yy"/>
      <fill>
        <patternFill patternType="solid">
          <fgColor indexed="64"/>
          <bgColor rgb="FFFFFF00"/>
        </patternFill>
      </fill>
    </dxf>
    <dxf>
      <font>
        <strike val="0"/>
        <outline val="0"/>
        <shadow val="0"/>
        <u val="none"/>
        <vertAlign val="baseline"/>
        <sz val="11"/>
        <color auto="1"/>
        <name val="Calibri"/>
        <family val="2"/>
        <scheme val="minor"/>
      </font>
      <fill>
        <patternFill patternType="solid">
          <fgColor indexed="64"/>
          <bgColor rgb="FFFFFF00"/>
        </patternFill>
      </fill>
    </dxf>
    <dxf>
      <numFmt numFmtId="3" formatCode="#,##0"/>
    </dxf>
    <dxf>
      <numFmt numFmtId="3" formatCode="#,##0"/>
    </dxf>
    <dxf>
      <numFmt numFmtId="3" formatCode="#,##0"/>
    </dxf>
    <dxf>
      <numFmt numFmtId="3" formatCode="#,##0"/>
    </dxf>
    <dxf>
      <numFmt numFmtId="3" formatCode="#,##0"/>
    </dxf>
    <dxf>
      <numFmt numFmtId="19" formatCode="dd/mm/yyyy"/>
    </dxf>
    <dxf>
      <numFmt numFmtId="165" formatCode="mmm/yy"/>
    </dxf>
    <dxf>
      <numFmt numFmtId="0" formatCode="General"/>
    </dxf>
    <dxf>
      <numFmt numFmtId="0" formatCode="General"/>
    </dxf>
    <dxf>
      <numFmt numFmtId="0" formatCode="General"/>
    </dxf>
    <dxf>
      <font>
        <b/>
        <color theme="0"/>
      </font>
      <fill>
        <patternFill patternType="solid">
          <fgColor indexed="64"/>
          <bgColor rgb="FF003F72"/>
        </patternFill>
      </fill>
      <alignment wrapText="1"/>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numFmt numFmtId="165" formatCode="mmm/yy"/>
    </dxf>
    <dxf>
      <numFmt numFmtId="165" formatCode="mmm/yy"/>
    </dxf>
    <dxf>
      <numFmt numFmtId="3" formatCode="#,##0"/>
    </dxf>
    <dxf>
      <numFmt numFmtId="3" formatCode="#,##0"/>
    </dxf>
    <dxf>
      <numFmt numFmtId="3" formatCode="#,##0"/>
    </dxf>
    <dxf>
      <font>
        <color theme="0"/>
      </font>
      <fill>
        <patternFill patternType="solid">
          <fgColor indexed="64"/>
          <bgColor rgb="FF003F72"/>
        </patternFill>
      </fill>
      <alignment wrapText="1"/>
    </dxf>
    <dxf>
      <font>
        <color theme="0"/>
      </font>
      <fill>
        <patternFill patternType="solid">
          <fgColor indexed="64"/>
          <bgColor rgb="FF003F72"/>
        </patternFill>
      </fill>
      <alignment wrapText="1"/>
    </dxf>
    <dxf>
      <font>
        <b/>
        <color theme="0"/>
      </font>
      <fill>
        <patternFill patternType="solid">
          <fgColor indexed="64"/>
          <bgColor rgb="FF003F72"/>
        </patternFill>
      </fill>
      <alignment wrapText="1"/>
    </dxf>
    <dxf>
      <font>
        <b/>
        <color theme="0"/>
      </font>
      <fill>
        <patternFill patternType="solid">
          <fgColor indexed="64"/>
          <bgColor rgb="FF003F72"/>
        </patternFill>
      </fill>
      <alignment wrapText="1"/>
    </dxf>
    <dxf>
      <alignment wrapText="1"/>
    </dxf>
    <dxf>
      <font>
        <color theme="0"/>
      </font>
    </dxf>
    <dxf>
      <font>
        <color theme="0"/>
      </font>
    </dxf>
    <dxf>
      <font>
        <color theme="0"/>
      </font>
    </dxf>
    <dxf>
      <font>
        <color theme="0"/>
      </font>
    </dxf>
    <dxf>
      <font>
        <color theme="0"/>
      </font>
    </dxf>
    <dxf>
      <fill>
        <patternFill>
          <bgColor rgb="FF003F72"/>
        </patternFill>
      </fill>
    </dxf>
    <dxf>
      <fill>
        <patternFill>
          <bgColor rgb="FF003F72"/>
        </patternFill>
      </fill>
    </dxf>
    <dxf>
      <fill>
        <patternFill>
          <bgColor rgb="FF003F72"/>
        </patternFill>
      </fill>
    </dxf>
    <dxf>
      <fill>
        <patternFill>
          <bgColor rgb="FF003F72"/>
        </patternFill>
      </fill>
    </dxf>
    <dxf>
      <fill>
        <patternFill>
          <bgColor rgb="FF003F72"/>
        </patternFill>
      </fill>
    </dxf>
    <dxf>
      <alignment wrapText="1"/>
    </dxf>
    <dxf>
      <alignment wrapText="1"/>
    </dxf>
    <dxf>
      <alignment wrapText="1"/>
    </dxf>
    <dxf>
      <alignment wrapText="1"/>
    </dxf>
    <dxf>
      <alignment wrapText="1"/>
    </dxf>
    <dxf>
      <alignment wrapText="1"/>
    </dxf>
    <dxf>
      <alignment wrapText="1"/>
    </dxf>
    <dxf>
      <font>
        <sz val="12"/>
      </font>
    </dxf>
    <dxf>
      <font>
        <sz val="12"/>
      </font>
    </dxf>
    <dxf>
      <font>
        <sz val="12"/>
      </font>
    </dxf>
    <dxf>
      <font>
        <sz val="12"/>
      </font>
    </dxf>
    <dxf>
      <font>
        <sz val="12"/>
      </font>
    </dxf>
    <dxf>
      <font>
        <sz val="12"/>
      </font>
    </dxf>
    <dxf>
      <font>
        <name val="Arial"/>
        <scheme val="none"/>
      </font>
    </dxf>
    <dxf>
      <font>
        <name val="Arial"/>
        <scheme val="none"/>
      </font>
    </dxf>
    <dxf>
      <font>
        <name val="Arial"/>
        <scheme val="none"/>
      </font>
    </dxf>
    <dxf>
      <font>
        <name val="Arial"/>
        <scheme val="none"/>
      </font>
    </dxf>
    <dxf>
      <font>
        <name val="Arial"/>
        <scheme val="none"/>
      </font>
    </dxf>
    <dxf>
      <alignment wrapText="0"/>
    </dxf>
    <dxf>
      <alignment wrapText="0"/>
    </dxf>
    <dxf>
      <alignment wrapText="0"/>
    </dxf>
    <dxf>
      <alignment wrapText="0"/>
    </dxf>
    <dxf>
      <alignment wrapText="0"/>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font>
        <b/>
      </font>
    </dxf>
    <dxf>
      <font>
        <b/>
      </font>
    </dxf>
    <dxf>
      <font>
        <b/>
      </font>
    </dxf>
    <dxf>
      <font>
        <color theme="0"/>
      </font>
    </dxf>
    <dxf>
      <font>
        <color theme="0"/>
      </font>
    </dxf>
    <dxf>
      <font>
        <color theme="0"/>
      </font>
    </dxf>
    <dxf>
      <fill>
        <patternFill patternType="solid">
          <bgColor rgb="FF004272"/>
        </patternFill>
      </fill>
    </dxf>
    <dxf>
      <fill>
        <patternFill patternType="solid">
          <bgColor rgb="FF004272"/>
        </patternFill>
      </fill>
    </dxf>
    <dxf>
      <fill>
        <patternFill patternType="solid">
          <bgColor rgb="FF004272"/>
        </patternFill>
      </fill>
    </dxf>
    <dxf>
      <font>
        <b/>
        <i val="0"/>
        <name val="Arial"/>
        <family val="2"/>
      </font>
    </dxf>
    <dxf>
      <font>
        <name val="Arial"/>
        <family val="2"/>
      </font>
      <border>
        <left style="thin">
          <color auto="1"/>
        </left>
        <right style="thin">
          <color auto="1"/>
        </right>
        <top style="thin">
          <color auto="1"/>
        </top>
        <bottom style="thin">
          <color auto="1"/>
        </bottom>
      </border>
    </dxf>
    <dxf>
      <fill>
        <patternFill>
          <bgColor theme="4" tint="0.79998168889431442"/>
        </patternFill>
      </fill>
    </dxf>
  </dxfs>
  <tableStyles count="2" defaultTableStyle="TableStyleMedium2" defaultPivotStyle="PivotStyleLight16">
    <tableStyle name="PivotTable Style 1" table="0" count="1" xr9:uid="{650E178C-F80F-4D8D-80F6-D1E1679E807A}">
      <tableStyleElement type="secondColumnStripe" dxfId="126"/>
    </tableStyle>
    <tableStyle name="Slicer Style 1" pivot="0" table="0" count="4" xr9:uid="{0A679F5F-28DD-4BF0-84FB-D4F561C73A93}">
      <tableStyleElement type="wholeTable" dxfId="125"/>
      <tableStyleElement type="headerRow" dxfId="124"/>
    </tableStyle>
  </tableStyles>
  <colors>
    <mruColors>
      <color rgb="FF003F72"/>
      <color rgb="FF004272"/>
    </mruColors>
  </colors>
  <extLst>
    <ext xmlns:x14="http://schemas.microsoft.com/office/spreadsheetml/2009/9/main" uri="{46F421CA-312F-682f-3DD2-61675219B42D}">
      <x14:dxfs count="2">
        <dxf>
          <font>
            <b/>
            <i val="0"/>
            <color theme="0"/>
            <name val="Arial"/>
            <family val="2"/>
          </font>
          <fill>
            <patternFill>
              <bgColor rgb="FF004272"/>
            </patternFill>
          </fill>
        </dxf>
        <dxf>
          <font>
            <b/>
            <i val="0"/>
            <name val="Arial"/>
            <family val="2"/>
          </font>
          <fill>
            <patternFill>
              <bgColor theme="4" tint="0.79998168889431442"/>
            </patternFill>
          </fill>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1"/>
            <x14:slicerStyleElement type="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3.xml"/><Relationship Id="rId19" Type="http://schemas.openxmlformats.org/officeDocument/2006/relationships/customXml" Target="../customXml/item4.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119063</xdr:colOff>
      <xdr:row>4</xdr:row>
      <xdr:rowOff>23130</xdr:rowOff>
    </xdr:from>
    <xdr:to>
      <xdr:col>1</xdr:col>
      <xdr:colOff>16940</xdr:colOff>
      <xdr:row>15</xdr:row>
      <xdr:rowOff>8275</xdr:rowOff>
    </xdr:to>
    <mc:AlternateContent xmlns:mc="http://schemas.openxmlformats.org/markup-compatibility/2006" xmlns:a14="http://schemas.microsoft.com/office/drawing/2010/main">
      <mc:Choice Requires="a14">
        <xdr:graphicFrame macro="">
          <xdr:nvGraphicFramePr>
            <xdr:cNvPr id="2" name="Country 1">
              <a:extLst>
                <a:ext uri="{FF2B5EF4-FFF2-40B4-BE49-F238E27FC236}">
                  <a16:creationId xmlns:a16="http://schemas.microsoft.com/office/drawing/2014/main" id="{1A1B7D68-A809-4BBE-9D76-481CE1C70F5A}"/>
                </a:ext>
              </a:extLst>
            </xdr:cNvPr>
            <xdr:cNvGraphicFramePr/>
          </xdr:nvGraphicFramePr>
          <xdr:xfrm>
            <a:off x="0" y="0"/>
            <a:ext cx="0" cy="0"/>
          </xdr:xfrm>
          <a:graphic>
            <a:graphicData uri="http://schemas.microsoft.com/office/drawing/2010/slicer">
              <sle:slicer xmlns:sle="http://schemas.microsoft.com/office/drawing/2010/slicer" name="Country 1"/>
            </a:graphicData>
          </a:graphic>
        </xdr:graphicFrame>
      </mc:Choice>
      <mc:Fallback xmlns="">
        <xdr:sp macro="" textlink="">
          <xdr:nvSpPr>
            <xdr:cNvPr id="0" name=""/>
            <xdr:cNvSpPr>
              <a:spLocks noTextEdit="1"/>
            </xdr:cNvSpPr>
          </xdr:nvSpPr>
          <xdr:spPr>
            <a:xfrm>
              <a:off x="119063" y="558911"/>
              <a:ext cx="2480740" cy="240744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2</xdr:col>
      <xdr:colOff>457200</xdr:colOff>
      <xdr:row>4</xdr:row>
      <xdr:rowOff>39234</xdr:rowOff>
    </xdr:from>
    <xdr:to>
      <xdr:col>2</xdr:col>
      <xdr:colOff>2485230</xdr:colOff>
      <xdr:row>15</xdr:row>
      <xdr:rowOff>29933</xdr:rowOff>
    </xdr:to>
    <mc:AlternateContent xmlns:mc="http://schemas.openxmlformats.org/markup-compatibility/2006" xmlns:a14="http://schemas.microsoft.com/office/drawing/2010/main">
      <mc:Choice Requires="a14">
        <xdr:graphicFrame macro="">
          <xdr:nvGraphicFramePr>
            <xdr:cNvPr id="3" name="Component 1">
              <a:extLst>
                <a:ext uri="{FF2B5EF4-FFF2-40B4-BE49-F238E27FC236}">
                  <a16:creationId xmlns:a16="http://schemas.microsoft.com/office/drawing/2014/main" id="{2A29ED28-7ABE-4D9D-8F6F-6B81E38E3EAA}"/>
                </a:ext>
              </a:extLst>
            </xdr:cNvPr>
            <xdr:cNvGraphicFramePr/>
          </xdr:nvGraphicFramePr>
          <xdr:xfrm>
            <a:off x="0" y="0"/>
            <a:ext cx="0" cy="0"/>
          </xdr:xfrm>
          <a:graphic>
            <a:graphicData uri="http://schemas.microsoft.com/office/drawing/2010/slicer">
              <sle:slicer xmlns:sle="http://schemas.microsoft.com/office/drawing/2010/slicer" name="Component 1"/>
            </a:graphicData>
          </a:graphic>
        </xdr:graphicFrame>
      </mc:Choice>
      <mc:Fallback xmlns="">
        <xdr:sp macro="" textlink="">
          <xdr:nvSpPr>
            <xdr:cNvPr id="0" name=""/>
            <xdr:cNvSpPr>
              <a:spLocks noTextEdit="1"/>
            </xdr:cNvSpPr>
          </xdr:nvSpPr>
          <xdr:spPr>
            <a:xfrm>
              <a:off x="5594927" y="558779"/>
              <a:ext cx="2018847" cy="239528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100918</xdr:colOff>
      <xdr:row>4</xdr:row>
      <xdr:rowOff>26646</xdr:rowOff>
    </xdr:from>
    <xdr:to>
      <xdr:col>2</xdr:col>
      <xdr:colOff>350838</xdr:colOff>
      <xdr:row>15</xdr:row>
      <xdr:rowOff>17234</xdr:rowOff>
    </xdr:to>
    <mc:AlternateContent xmlns:mc="http://schemas.openxmlformats.org/markup-compatibility/2006" xmlns:a14="http://schemas.microsoft.com/office/drawing/2010/main">
      <mc:Choice Requires="a14">
        <xdr:graphicFrame macro="">
          <xdr:nvGraphicFramePr>
            <xdr:cNvPr id="5" name="Region 1">
              <a:extLst>
                <a:ext uri="{FF2B5EF4-FFF2-40B4-BE49-F238E27FC236}">
                  <a16:creationId xmlns:a16="http://schemas.microsoft.com/office/drawing/2014/main" id="{22AF1C81-2B7D-4345-914D-6D13DA951DDD}"/>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2696481" y="562427"/>
              <a:ext cx="2804207" cy="240971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2581276</xdr:colOff>
      <xdr:row>4</xdr:row>
      <xdr:rowOff>48080</xdr:rowOff>
    </xdr:from>
    <xdr:to>
      <xdr:col>4</xdr:col>
      <xdr:colOff>1209221</xdr:colOff>
      <xdr:row>14</xdr:row>
      <xdr:rowOff>136072</xdr:rowOff>
    </xdr:to>
    <mc:AlternateContent xmlns:mc="http://schemas.openxmlformats.org/markup-compatibility/2006" xmlns:a14="http://schemas.microsoft.com/office/drawing/2010/main">
      <mc:Choice Requires="a14">
        <xdr:graphicFrame macro="">
          <xdr:nvGraphicFramePr>
            <xdr:cNvPr id="4" name="Matching Funds Priority Area ">
              <a:extLst>
                <a:ext uri="{FF2B5EF4-FFF2-40B4-BE49-F238E27FC236}">
                  <a16:creationId xmlns:a16="http://schemas.microsoft.com/office/drawing/2014/main" id="{D8378D63-E462-B4D9-A6B9-3C02EAA6ADCC}"/>
                </a:ext>
              </a:extLst>
            </xdr:cNvPr>
            <xdr:cNvGraphicFramePr/>
          </xdr:nvGraphicFramePr>
          <xdr:xfrm>
            <a:off x="0" y="0"/>
            <a:ext cx="0" cy="0"/>
          </xdr:xfrm>
          <a:graphic>
            <a:graphicData uri="http://schemas.microsoft.com/office/drawing/2010/slicer">
              <sle:slicer xmlns:sle="http://schemas.microsoft.com/office/drawing/2010/slicer" name="Matching Funds Priority Area "/>
            </a:graphicData>
          </a:graphic>
        </xdr:graphicFrame>
      </mc:Choice>
      <mc:Fallback xmlns="">
        <xdr:sp macro="" textlink="">
          <xdr:nvSpPr>
            <xdr:cNvPr id="0" name=""/>
            <xdr:cNvSpPr>
              <a:spLocks noTextEdit="1"/>
            </xdr:cNvSpPr>
          </xdr:nvSpPr>
          <xdr:spPr>
            <a:xfrm>
              <a:off x="7724776" y="592366"/>
              <a:ext cx="4621438" cy="234677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ward Kanzira" refreshedDate="45485.670173032406" createdVersion="6" refreshedVersion="8" minRefreshableVersion="3" recordCount="95" xr:uid="{F431C645-3EE1-49C0-B8DB-B0D0607304AC}">
  <cacheSource type="worksheet">
    <worksheetSource name="process"/>
  </cacheSource>
  <cacheFields count="12">
    <cacheField name="Country" numFmtId="0">
      <sharedItems count="47">
        <s v="Bangladesh"/>
        <s v="Belarus"/>
        <s v="Benin"/>
        <s v="Botswana"/>
        <s v="Burkina Faso"/>
        <s v="Cambodia"/>
        <s v="Cameroon"/>
        <s v="Chad"/>
        <s v="Congo (Democratic Republic)"/>
        <s v="Côte d'Ivoire"/>
        <s v="Eswatini"/>
        <s v="Ethiopia"/>
        <s v="Ghana"/>
        <s v="Honduras"/>
        <s v="India"/>
        <s v="Indonesia"/>
        <s v="Jamaica"/>
        <s v="Kenya"/>
        <s v="Kyrgyzstan"/>
        <s v="Lao (Peoples Democratic Republic)"/>
        <s v="Lesotho"/>
        <s v="Liberia"/>
        <s v="Malawi"/>
        <s v="Mali"/>
        <s v="Mozambique"/>
        <s v="Myanmar"/>
        <s v="Namibia"/>
        <s v="Nepal"/>
        <s v="Nigeria"/>
        <s v="Pakistan"/>
        <s v="Philippines"/>
        <s v="Rwanda"/>
        <s v="Senegal"/>
        <s v="Sierra Leone"/>
        <s v="South Africa"/>
        <s v="South Sudan"/>
        <s v="Tanzania (United Republic)"/>
        <s v="Thailand"/>
        <s v="Tunisia"/>
        <s v="Uganda"/>
        <s v="Ukraine"/>
        <s v="Viet Nam"/>
        <s v="Zambia"/>
        <s v="Zimbabwe"/>
        <e v="#VALUE!" u="1"/>
        <s v="Congo" u="1"/>
        <s v="Niger" u="1"/>
      </sharedItems>
    </cacheField>
    <cacheField name="Region" numFmtId="0">
      <sharedItems count="11">
        <s v="High Impact Asia"/>
        <s v="Eastern Europe and Central Asia"/>
        <s v="Central Africa"/>
        <s v="Southern and Eastern Africa"/>
        <s v="High Impact Africa 1"/>
        <s v="High Impact Africa 2"/>
        <s v="Latin America and Caribbean"/>
        <s v="South East Asia"/>
        <s v="Western Africa"/>
        <s v="Middle East and North Africa"/>
        <e v="#VALUE!" u="1"/>
      </sharedItems>
    </cacheField>
    <cacheField name="Component" numFmtId="0">
      <sharedItems containsMixedTypes="1" containsNumber="1" containsInteger="1" minValue="0" maxValue="0" count="4">
        <s v="HIV/AIDS"/>
        <s v="Tuberculosis"/>
        <s v="RSSH"/>
        <n v="0" u="1"/>
      </sharedItems>
    </cacheField>
    <cacheField name="Matching Funds Priority Area (MF)" numFmtId="0">
      <sharedItems/>
    </cacheField>
    <cacheField name="Matching Funds Priority Area " numFmtId="0">
      <sharedItems count="9">
        <s v=" HIV Prev KP"/>
        <s v=" Human Rights and Gender"/>
        <s v=" TB Finding Missing People"/>
        <s v=" CS&amp;R"/>
        <s v=" RSSH DHIA"/>
        <s v=" RSSH Innovation Fund"/>
        <s v=" HIV Prev AGYW"/>
        <s v=" RSSH Lab Systems"/>
        <s v=" HIV Prev PrEP"/>
      </sharedItems>
    </cacheField>
    <cacheField name="TRP Outcome" numFmtId="0">
      <sharedItems count="2">
        <s v="Grant Making"/>
        <s v="-"/>
      </sharedItems>
    </cacheField>
    <cacheField name="Board Approval Date*" numFmtId="0">
      <sharedItems containsDate="1" containsMixedTypes="1" minDate="2020-10-21T00:00:00" maxDate="2024-06-18T00:00:00" count="34">
        <d v="2023-12-08T00:00:00"/>
        <d v="2023-11-01T00:00:00"/>
        <s v="-"/>
        <d v="2023-12-19T00:00:00"/>
        <d v="2023-12-15T00:00:00"/>
        <d v="2023-08-21T00:00:00"/>
        <d v="2024-05-14T00:00:00"/>
        <d v="2024-03-26T00:00:00"/>
        <d v="2023-11-09T00:00:00"/>
        <d v="2024-06-17T00:00:00"/>
        <d v="2024-02-20T00:00:00"/>
        <d v="2023-12-04T00:00:00"/>
        <d v="2024-04-19T00:00:00"/>
        <d v="2023-11-13T00:00:00"/>
        <d v="2021-05-19T00:00:00" u="1"/>
        <d v="2021-12-23T00:00:00" u="1"/>
        <e v="#VALUE!" u="1"/>
        <d v="2021-07-13T00:00:00" u="1"/>
        <d v="2021-03-05T00:00:00" u="1"/>
        <d v="2020-10-21T00:00:00" u="1"/>
        <d v="2020-12-17T00:00:00" u="1"/>
        <d v="2021-03-22T00:00:00" u="1"/>
        <d v="2020-12-10T00:00:00" u="1"/>
        <d v="2021-10-19T00:00:00" u="1"/>
        <d v="2021-11-24T00:00:00" u="1"/>
        <d v="2020-12-03T00:00:00" u="1"/>
        <d v="2020-12-22T00:00:00" u="1"/>
        <d v="2021-04-13T00:00:00" u="1"/>
        <d v="2020-12-08T00:00:00" u="1"/>
        <d v="2020-11-27T00:00:00" u="1"/>
        <d v="2021-12-13T00:00:00" u="1"/>
        <d v="2020-12-18T00:00:00" u="1"/>
        <d v="2020-11-06T00:00:00" u="1"/>
        <d v="2021-08-10T00:00:00" u="1"/>
      </sharedItems>
    </cacheField>
    <cacheField name="Currency" numFmtId="14">
      <sharedItems containsDate="1" containsMixedTypes="1" minDate="1899-12-30T00:00:00" maxDate="1899-12-31T00:00:00" count="3">
        <s v="US$"/>
        <s v="EUR"/>
        <d v="1899-12-30T00:00:00" u="1"/>
      </sharedItems>
    </cacheField>
    <cacheField name="Communicated Matching Funds" numFmtId="3">
      <sharedItems containsSemiMixedTypes="0" containsString="0" containsNumber="1" containsInteger="1" minValue="500000" maxValue="9000000"/>
    </cacheField>
    <cacheField name="Requested Matching Funds" numFmtId="3">
      <sharedItems containsSemiMixedTypes="0" containsString="0" containsNumber="1" containsInteger="1" minValue="0" maxValue="9000000"/>
    </cacheField>
    <cacheField name="Matching Funds Incorporated in Grants*" numFmtId="3">
      <sharedItems containsSemiMixedTypes="0" containsString="0" containsNumber="1" minValue="0" maxValue="10000000" count="61">
        <n v="1000000"/>
        <n v="5000000"/>
        <n v="0"/>
        <n v="1006500"/>
        <n v="603900"/>
        <n v="103989"/>
        <n v="6031754"/>
        <n v="2011576"/>
        <n v="3017150"/>
        <n v="4000000"/>
        <n v="2013000"/>
        <n v="1107150"/>
        <n v="4026000"/>
        <n v="1509750"/>
        <n v="6039000"/>
        <n v="1400000"/>
        <n v="6000000"/>
        <n v="2000000"/>
        <n v="1500000"/>
        <n v="7000000"/>
        <n v="3000000"/>
        <n v="500000"/>
        <n v="1300000"/>
        <n v="3900000"/>
        <n v="8000000"/>
        <n v="5435100"/>
        <n v="3750000"/>
        <n v="6500000"/>
        <n v="750000"/>
        <n v="754875"/>
        <n v="3824700"/>
        <n v="800000"/>
        <n v="9000000"/>
        <n v="2200000"/>
        <n v="2400000"/>
        <n v="5400000"/>
        <n v="1200000" u="1"/>
        <n v="6400000" u="1"/>
        <n v="5999999.9800000004" u="1"/>
        <n v="4700000" u="1"/>
        <n v="1087980" u="1"/>
        <n v="3100000" u="1"/>
        <n v="10000000" u="1"/>
        <n v="2300000" u="1"/>
        <n v="5439900" u="1"/>
        <n v="1100000" u="1"/>
        <n v="9999979" u="1"/>
        <n v="1800000" u="1"/>
        <n v="3717265" u="1"/>
        <n v="2900000" u="1"/>
        <n v="3800000" u="1"/>
        <n v="2500000" u="1"/>
        <n v="4400000" u="1"/>
        <n v="2629285" u="1"/>
        <n v="1994630" u="1"/>
        <n v="2266625" u="1"/>
        <n v="900000" u="1"/>
        <n v="1813300" u="1"/>
        <n v="6300000" u="1"/>
        <n v="1541305" u="1"/>
        <n v="2600000" u="1"/>
      </sharedItems>
    </cacheField>
    <cacheField name="TRP-Approved FR Amount" numFmtId="3">
      <sharedItems containsSemiMixedTypes="0" containsString="0" containsNumber="1" containsInteger="1" minValue="0" maxValue="9000000"/>
    </cacheField>
  </cacheFields>
  <extLst>
    <ext xmlns:x14="http://schemas.microsoft.com/office/spreadsheetml/2009/9/main" uri="{725AE2AE-9491-48be-B2B4-4EB974FC3084}">
      <x14:pivotCacheDefinition pivotCacheId="157254854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x v="0"/>
    <x v="0"/>
    <x v="0"/>
    <s v="MF - HIV Prev KP"/>
    <x v="0"/>
    <x v="0"/>
    <x v="0"/>
    <x v="0"/>
    <n v="1000000"/>
    <n v="1000000"/>
    <x v="0"/>
    <n v="1000000"/>
  </r>
  <r>
    <x v="0"/>
    <x v="0"/>
    <x v="0"/>
    <s v="MF - Human Rights and Gender"/>
    <x v="1"/>
    <x v="0"/>
    <x v="0"/>
    <x v="0"/>
    <n v="1000000"/>
    <n v="1000000"/>
    <x v="0"/>
    <n v="1000000"/>
  </r>
  <r>
    <x v="0"/>
    <x v="0"/>
    <x v="1"/>
    <s v="MF - TB Finding Missing People"/>
    <x v="2"/>
    <x v="0"/>
    <x v="1"/>
    <x v="0"/>
    <n v="5000000"/>
    <n v="5000000"/>
    <x v="1"/>
    <n v="5000000"/>
  </r>
  <r>
    <x v="1"/>
    <x v="1"/>
    <x v="0"/>
    <s v="MF - HIV Prev KP"/>
    <x v="0"/>
    <x v="0"/>
    <x v="2"/>
    <x v="0"/>
    <n v="1000000"/>
    <n v="1000000"/>
    <x v="2"/>
    <n v="1000000"/>
  </r>
  <r>
    <x v="2"/>
    <x v="2"/>
    <x v="0"/>
    <s v="MF - HIV Prev KP"/>
    <x v="0"/>
    <x v="0"/>
    <x v="3"/>
    <x v="1"/>
    <n v="1006500"/>
    <n v="1006500"/>
    <x v="3"/>
    <n v="1006500"/>
  </r>
  <r>
    <x v="2"/>
    <x v="2"/>
    <x v="0"/>
    <s v="MF - Human Rights and Gender"/>
    <x v="1"/>
    <x v="0"/>
    <x v="3"/>
    <x v="1"/>
    <n v="603900"/>
    <n v="603900"/>
    <x v="4"/>
    <n v="603900"/>
  </r>
  <r>
    <x v="3"/>
    <x v="3"/>
    <x v="0"/>
    <s v="MF - Human Rights and Gender"/>
    <x v="1"/>
    <x v="0"/>
    <x v="2"/>
    <x v="0"/>
    <n v="750000"/>
    <n v="750000"/>
    <x v="2"/>
    <n v="750000"/>
  </r>
  <r>
    <x v="4"/>
    <x v="4"/>
    <x v="0"/>
    <s v="MF - Human Rights and Gender"/>
    <x v="1"/>
    <x v="0"/>
    <x v="3"/>
    <x v="1"/>
    <n v="1409100"/>
    <n v="1409100"/>
    <x v="5"/>
    <n v="1409100"/>
  </r>
  <r>
    <x v="4"/>
    <x v="4"/>
    <x v="2"/>
    <s v="MF - CS&amp;R"/>
    <x v="3"/>
    <x v="0"/>
    <x v="3"/>
    <x v="1"/>
    <n v="6039000"/>
    <n v="6039000"/>
    <x v="6"/>
    <n v="6039000"/>
  </r>
  <r>
    <x v="4"/>
    <x v="4"/>
    <x v="2"/>
    <s v="MF - RSSH DHIA"/>
    <x v="4"/>
    <x v="0"/>
    <x v="3"/>
    <x v="1"/>
    <n v="2013000"/>
    <n v="2013000"/>
    <x v="7"/>
    <n v="2013000"/>
  </r>
  <r>
    <x v="4"/>
    <x v="4"/>
    <x v="2"/>
    <s v="MF - RSSH Innovation Fund"/>
    <x v="5"/>
    <x v="0"/>
    <x v="3"/>
    <x v="1"/>
    <n v="3019500"/>
    <n v="3019500"/>
    <x v="8"/>
    <n v="3019500"/>
  </r>
  <r>
    <x v="5"/>
    <x v="0"/>
    <x v="1"/>
    <s v="MF - TB Finding Missing People"/>
    <x v="2"/>
    <x v="0"/>
    <x v="0"/>
    <x v="0"/>
    <n v="4000000"/>
    <n v="4000000"/>
    <x v="9"/>
    <n v="4000000"/>
  </r>
  <r>
    <x v="6"/>
    <x v="2"/>
    <x v="0"/>
    <s v="MF - HIV Prev KP"/>
    <x v="0"/>
    <x v="0"/>
    <x v="4"/>
    <x v="1"/>
    <n v="2013000"/>
    <n v="2013000"/>
    <x v="10"/>
    <n v="2013000"/>
  </r>
  <r>
    <x v="6"/>
    <x v="2"/>
    <x v="0"/>
    <s v="MF - Human Rights and Gender"/>
    <x v="1"/>
    <x v="0"/>
    <x v="4"/>
    <x v="1"/>
    <n v="1107150"/>
    <n v="1107150"/>
    <x v="11"/>
    <n v="1107150"/>
  </r>
  <r>
    <x v="6"/>
    <x v="2"/>
    <x v="1"/>
    <s v="MF - TB Finding Missing People"/>
    <x v="2"/>
    <x v="0"/>
    <x v="4"/>
    <x v="1"/>
    <n v="4026000"/>
    <n v="4026000"/>
    <x v="12"/>
    <n v="4026000"/>
  </r>
  <r>
    <x v="7"/>
    <x v="2"/>
    <x v="2"/>
    <s v="MF - RSSH Innovation Fund"/>
    <x v="5"/>
    <x v="0"/>
    <x v="2"/>
    <x v="1"/>
    <n v="5032500"/>
    <n v="5032500"/>
    <x v="2"/>
    <n v="5032500"/>
  </r>
  <r>
    <x v="8"/>
    <x v="4"/>
    <x v="0"/>
    <s v="MF - Human Rights and Gender"/>
    <x v="1"/>
    <x v="0"/>
    <x v="3"/>
    <x v="0"/>
    <n v="2000000"/>
    <n v="2000000"/>
    <x v="2"/>
    <n v="2000000"/>
  </r>
  <r>
    <x v="8"/>
    <x v="4"/>
    <x v="1"/>
    <s v="MF - TB Finding Missing People"/>
    <x v="2"/>
    <x v="0"/>
    <x v="3"/>
    <x v="0"/>
    <n v="4000000"/>
    <n v="4000000"/>
    <x v="9"/>
    <n v="4000000"/>
  </r>
  <r>
    <x v="9"/>
    <x v="4"/>
    <x v="0"/>
    <s v="MF - Human Rights and Gender"/>
    <x v="1"/>
    <x v="0"/>
    <x v="5"/>
    <x v="1"/>
    <n v="1509750"/>
    <n v="1509750"/>
    <x v="13"/>
    <n v="1509750"/>
  </r>
  <r>
    <x v="9"/>
    <x v="4"/>
    <x v="2"/>
    <s v="MF - CS&amp;R"/>
    <x v="3"/>
    <x v="0"/>
    <x v="0"/>
    <x v="1"/>
    <n v="6039000"/>
    <n v="6039000"/>
    <x v="14"/>
    <n v="6039000"/>
  </r>
  <r>
    <x v="10"/>
    <x v="3"/>
    <x v="0"/>
    <s v="MF - HIV Prev AGYW"/>
    <x v="6"/>
    <x v="0"/>
    <x v="6"/>
    <x v="0"/>
    <n v="1400000"/>
    <n v="1400000"/>
    <x v="15"/>
    <n v="1400000"/>
  </r>
  <r>
    <x v="11"/>
    <x v="5"/>
    <x v="2"/>
    <s v="MF - CS&amp;R"/>
    <x v="3"/>
    <x v="0"/>
    <x v="6"/>
    <x v="0"/>
    <n v="6000000"/>
    <n v="6000000"/>
    <x v="16"/>
    <n v="6000000"/>
  </r>
  <r>
    <x v="11"/>
    <x v="5"/>
    <x v="2"/>
    <s v="MF - RSSH DHIA"/>
    <x v="4"/>
    <x v="0"/>
    <x v="6"/>
    <x v="0"/>
    <n v="2000000"/>
    <n v="2000000"/>
    <x v="17"/>
    <n v="2000000"/>
  </r>
  <r>
    <x v="11"/>
    <x v="5"/>
    <x v="2"/>
    <s v="MF - RSSH Lab Systems"/>
    <x v="7"/>
    <x v="0"/>
    <x v="6"/>
    <x v="0"/>
    <n v="2000000"/>
    <n v="2000000"/>
    <x v="17"/>
    <n v="2000000"/>
  </r>
  <r>
    <x v="11"/>
    <x v="5"/>
    <x v="1"/>
    <s v="MF - TB Finding Missing People"/>
    <x v="2"/>
    <x v="0"/>
    <x v="6"/>
    <x v="0"/>
    <n v="4000000"/>
    <n v="4000000"/>
    <x v="9"/>
    <n v="4000000"/>
  </r>
  <r>
    <x v="12"/>
    <x v="4"/>
    <x v="0"/>
    <s v="MF - HIV Prev KP"/>
    <x v="0"/>
    <x v="0"/>
    <x v="3"/>
    <x v="0"/>
    <n v="1000000"/>
    <n v="1000000"/>
    <x v="0"/>
    <n v="1000000"/>
  </r>
  <r>
    <x v="12"/>
    <x v="4"/>
    <x v="0"/>
    <s v="MF - Human Rights and Gender"/>
    <x v="1"/>
    <x v="0"/>
    <x v="3"/>
    <x v="0"/>
    <n v="2000000"/>
    <n v="2000000"/>
    <x v="17"/>
    <n v="2000000"/>
  </r>
  <r>
    <x v="12"/>
    <x v="4"/>
    <x v="2"/>
    <s v="MF - RSSH Innovation Fund"/>
    <x v="5"/>
    <x v="0"/>
    <x v="3"/>
    <x v="0"/>
    <n v="5000000"/>
    <n v="5000000"/>
    <x v="1"/>
    <n v="5000000"/>
  </r>
  <r>
    <x v="12"/>
    <x v="4"/>
    <x v="2"/>
    <s v="MF - RSSH Lab Systems"/>
    <x v="7"/>
    <x v="0"/>
    <x v="3"/>
    <x v="0"/>
    <n v="2000000"/>
    <n v="2000000"/>
    <x v="17"/>
    <n v="2000000"/>
  </r>
  <r>
    <x v="12"/>
    <x v="4"/>
    <x v="1"/>
    <s v="MF - TB Finding Missing People"/>
    <x v="2"/>
    <x v="0"/>
    <x v="3"/>
    <x v="0"/>
    <n v="4000000"/>
    <n v="4000000"/>
    <x v="9"/>
    <n v="4000000"/>
  </r>
  <r>
    <x v="13"/>
    <x v="6"/>
    <x v="0"/>
    <s v="MF - HIV Prev KP"/>
    <x v="0"/>
    <x v="1"/>
    <x v="2"/>
    <x v="0"/>
    <n v="1000000"/>
    <n v="0"/>
    <x v="2"/>
    <n v="0"/>
  </r>
  <r>
    <x v="13"/>
    <x v="6"/>
    <x v="0"/>
    <s v="MF - Human Rights and Gender"/>
    <x v="1"/>
    <x v="1"/>
    <x v="2"/>
    <x v="0"/>
    <n v="500000"/>
    <n v="0"/>
    <x v="2"/>
    <n v="0"/>
  </r>
  <r>
    <x v="14"/>
    <x v="0"/>
    <x v="1"/>
    <s v="MF - TB Finding Missing People"/>
    <x v="2"/>
    <x v="0"/>
    <x v="7"/>
    <x v="0"/>
    <n v="4000000"/>
    <n v="4000000"/>
    <x v="9"/>
    <n v="4000000"/>
  </r>
  <r>
    <x v="15"/>
    <x v="0"/>
    <x v="0"/>
    <s v="MF - HIV Prev KP"/>
    <x v="0"/>
    <x v="0"/>
    <x v="8"/>
    <x v="0"/>
    <n v="2000000"/>
    <n v="2000000"/>
    <x v="17"/>
    <n v="2000000"/>
  </r>
  <r>
    <x v="15"/>
    <x v="0"/>
    <x v="0"/>
    <s v="MF - Human Rights and Gender"/>
    <x v="1"/>
    <x v="0"/>
    <x v="8"/>
    <x v="0"/>
    <n v="1500000"/>
    <n v="1500000"/>
    <x v="18"/>
    <n v="1500000"/>
  </r>
  <r>
    <x v="15"/>
    <x v="0"/>
    <x v="2"/>
    <s v="MF - RSSH Innovation Fund"/>
    <x v="5"/>
    <x v="0"/>
    <x v="8"/>
    <x v="0"/>
    <n v="7000000"/>
    <n v="7000000"/>
    <x v="19"/>
    <n v="7000000"/>
  </r>
  <r>
    <x v="15"/>
    <x v="0"/>
    <x v="1"/>
    <s v="MF - TB Finding Missing People"/>
    <x v="2"/>
    <x v="0"/>
    <x v="8"/>
    <x v="0"/>
    <n v="4000000"/>
    <n v="4000000"/>
    <x v="9"/>
    <n v="4000000"/>
  </r>
  <r>
    <x v="16"/>
    <x v="6"/>
    <x v="0"/>
    <s v="MF - HIV Prev KP"/>
    <x v="0"/>
    <x v="0"/>
    <x v="2"/>
    <x v="0"/>
    <n v="1000000"/>
    <n v="1000000"/>
    <x v="2"/>
    <n v="1000000"/>
  </r>
  <r>
    <x v="16"/>
    <x v="6"/>
    <x v="0"/>
    <s v="MF - Human Rights and Gender"/>
    <x v="1"/>
    <x v="0"/>
    <x v="2"/>
    <x v="0"/>
    <n v="900000"/>
    <n v="900000"/>
    <x v="2"/>
    <n v="900000"/>
  </r>
  <r>
    <x v="17"/>
    <x v="5"/>
    <x v="0"/>
    <s v="MF - HIV Prev PrEP"/>
    <x v="8"/>
    <x v="0"/>
    <x v="9"/>
    <x v="0"/>
    <n v="3000000"/>
    <n v="3000000"/>
    <x v="20"/>
    <n v="3000000"/>
  </r>
  <r>
    <x v="17"/>
    <x v="5"/>
    <x v="0"/>
    <s v="MF - Human Rights and Gender"/>
    <x v="1"/>
    <x v="0"/>
    <x v="9"/>
    <x v="0"/>
    <n v="2000000"/>
    <n v="2000000"/>
    <x v="17"/>
    <n v="2000000"/>
  </r>
  <r>
    <x v="17"/>
    <x v="5"/>
    <x v="2"/>
    <s v="MF - CS&amp;R"/>
    <x v="3"/>
    <x v="0"/>
    <x v="9"/>
    <x v="0"/>
    <n v="6000000"/>
    <n v="6000000"/>
    <x v="16"/>
    <n v="6000000"/>
  </r>
  <r>
    <x v="17"/>
    <x v="5"/>
    <x v="1"/>
    <s v="MF - TB Finding Missing People"/>
    <x v="2"/>
    <x v="0"/>
    <x v="9"/>
    <x v="0"/>
    <n v="4000000"/>
    <n v="4000000"/>
    <x v="9"/>
    <n v="4000000"/>
  </r>
  <r>
    <x v="18"/>
    <x v="1"/>
    <x v="0"/>
    <s v="MF - Human Rights and Gender"/>
    <x v="1"/>
    <x v="0"/>
    <x v="0"/>
    <x v="0"/>
    <n v="500000"/>
    <n v="500000"/>
    <x v="21"/>
    <n v="500000"/>
  </r>
  <r>
    <x v="19"/>
    <x v="7"/>
    <x v="2"/>
    <s v="MF - RSSH Lab Systems"/>
    <x v="7"/>
    <x v="0"/>
    <x v="3"/>
    <x v="0"/>
    <n v="2000000"/>
    <n v="2000000"/>
    <x v="17"/>
    <n v="2000000"/>
  </r>
  <r>
    <x v="20"/>
    <x v="3"/>
    <x v="0"/>
    <s v="MF - HIV Prev AGYW"/>
    <x v="6"/>
    <x v="0"/>
    <x v="10"/>
    <x v="0"/>
    <n v="1300000"/>
    <n v="1300000"/>
    <x v="22"/>
    <n v="1300000"/>
  </r>
  <r>
    <x v="21"/>
    <x v="8"/>
    <x v="2"/>
    <s v="MF - CS&amp;R"/>
    <x v="3"/>
    <x v="0"/>
    <x v="6"/>
    <x v="0"/>
    <n v="3900000"/>
    <n v="3900000"/>
    <x v="23"/>
    <n v="3900000"/>
  </r>
  <r>
    <x v="21"/>
    <x v="8"/>
    <x v="2"/>
    <s v="MF - RSSH Innovation Fund"/>
    <x v="5"/>
    <x v="0"/>
    <x v="3"/>
    <x v="0"/>
    <n v="2000000"/>
    <n v="2000000"/>
    <x v="17"/>
    <n v="2000000"/>
  </r>
  <r>
    <x v="22"/>
    <x v="3"/>
    <x v="2"/>
    <s v="MF - RSSH Innovation Fund"/>
    <x v="5"/>
    <x v="0"/>
    <x v="3"/>
    <x v="0"/>
    <n v="8000000"/>
    <n v="8000000"/>
    <x v="24"/>
    <n v="8000000"/>
  </r>
  <r>
    <x v="23"/>
    <x v="4"/>
    <x v="2"/>
    <s v="MF - CS&amp;R"/>
    <x v="3"/>
    <x v="0"/>
    <x v="4"/>
    <x v="1"/>
    <n v="5435100"/>
    <n v="5435100"/>
    <x v="25"/>
    <n v="5435100"/>
  </r>
  <r>
    <x v="24"/>
    <x v="5"/>
    <x v="0"/>
    <s v="MF - HIV Prev AGYW"/>
    <x v="6"/>
    <x v="0"/>
    <x v="3"/>
    <x v="0"/>
    <n v="2000000"/>
    <n v="2000000"/>
    <x v="17"/>
    <n v="2000000"/>
  </r>
  <r>
    <x v="24"/>
    <x v="5"/>
    <x v="0"/>
    <s v="MF - HIV Prev PrEP"/>
    <x v="8"/>
    <x v="0"/>
    <x v="3"/>
    <x v="0"/>
    <n v="3750000"/>
    <n v="3750000"/>
    <x v="26"/>
    <n v="3750000"/>
  </r>
  <r>
    <x v="24"/>
    <x v="5"/>
    <x v="0"/>
    <s v="MF - Human Rights and Gender"/>
    <x v="1"/>
    <x v="0"/>
    <x v="3"/>
    <x v="0"/>
    <n v="2000000"/>
    <n v="2000000"/>
    <x v="17"/>
    <n v="2000000"/>
  </r>
  <r>
    <x v="24"/>
    <x v="5"/>
    <x v="2"/>
    <s v="MF - RSSH Innovation Fund"/>
    <x v="5"/>
    <x v="0"/>
    <x v="3"/>
    <x v="0"/>
    <n v="7000000"/>
    <n v="7000000"/>
    <x v="19"/>
    <n v="7000000"/>
  </r>
  <r>
    <x v="24"/>
    <x v="5"/>
    <x v="1"/>
    <s v="MF - TB Finding Missing People"/>
    <x v="2"/>
    <x v="0"/>
    <x v="3"/>
    <x v="0"/>
    <n v="4000000"/>
    <n v="4000000"/>
    <x v="9"/>
    <n v="4000000"/>
  </r>
  <r>
    <x v="25"/>
    <x v="0"/>
    <x v="0"/>
    <s v="MF - HIV Prev KP"/>
    <x v="0"/>
    <x v="0"/>
    <x v="3"/>
    <x v="0"/>
    <n v="2000000"/>
    <n v="2000000"/>
    <x v="17"/>
    <n v="2000000"/>
  </r>
  <r>
    <x v="25"/>
    <x v="0"/>
    <x v="1"/>
    <s v="MF - TB Finding Missing People"/>
    <x v="2"/>
    <x v="0"/>
    <x v="3"/>
    <x v="0"/>
    <n v="4000000"/>
    <n v="4000000"/>
    <x v="9"/>
    <n v="4000000"/>
  </r>
  <r>
    <x v="26"/>
    <x v="3"/>
    <x v="0"/>
    <s v="MF - HIV Prev AGYW"/>
    <x v="6"/>
    <x v="0"/>
    <x v="4"/>
    <x v="0"/>
    <n v="1300000"/>
    <n v="1300000"/>
    <x v="22"/>
    <n v="1300000"/>
  </r>
  <r>
    <x v="27"/>
    <x v="7"/>
    <x v="0"/>
    <s v="MF - Human Rights and Gender"/>
    <x v="1"/>
    <x v="0"/>
    <x v="2"/>
    <x v="0"/>
    <n v="550000"/>
    <n v="550000"/>
    <x v="2"/>
    <n v="550000"/>
  </r>
  <r>
    <x v="27"/>
    <x v="7"/>
    <x v="2"/>
    <s v="MF - RSSH Lab Systems"/>
    <x v="7"/>
    <x v="0"/>
    <x v="2"/>
    <x v="0"/>
    <n v="2000000"/>
    <n v="2000000"/>
    <x v="2"/>
    <n v="2000000"/>
  </r>
  <r>
    <x v="28"/>
    <x v="4"/>
    <x v="0"/>
    <s v="MF - HIV Prev PrEP"/>
    <x v="8"/>
    <x v="0"/>
    <x v="11"/>
    <x v="0"/>
    <n v="6500000"/>
    <n v="6500000"/>
    <x v="27"/>
    <n v="6500000"/>
  </r>
  <r>
    <x v="28"/>
    <x v="4"/>
    <x v="0"/>
    <s v="MF - Human Rights and Gender"/>
    <x v="1"/>
    <x v="0"/>
    <x v="11"/>
    <x v="0"/>
    <n v="2000000"/>
    <n v="2000000"/>
    <x v="17"/>
    <n v="2000000"/>
  </r>
  <r>
    <x v="28"/>
    <x v="4"/>
    <x v="1"/>
    <s v="MF - TB Finding Missing People"/>
    <x v="2"/>
    <x v="0"/>
    <x v="11"/>
    <x v="0"/>
    <n v="5000000"/>
    <n v="5000000"/>
    <x v="1"/>
    <n v="5000000"/>
  </r>
  <r>
    <x v="29"/>
    <x v="0"/>
    <x v="0"/>
    <s v="MF - HIV Prev KP"/>
    <x v="0"/>
    <x v="0"/>
    <x v="2"/>
    <x v="0"/>
    <n v="1000000"/>
    <n v="1000000"/>
    <x v="2"/>
    <n v="1000000"/>
  </r>
  <r>
    <x v="29"/>
    <x v="0"/>
    <x v="1"/>
    <s v="MF - TB Finding Missing People"/>
    <x v="2"/>
    <x v="0"/>
    <x v="0"/>
    <x v="0"/>
    <n v="4000000"/>
    <n v="4000000"/>
    <x v="9"/>
    <n v="4000000"/>
  </r>
  <r>
    <x v="30"/>
    <x v="0"/>
    <x v="0"/>
    <s v="MF - HIV Prev KP"/>
    <x v="0"/>
    <x v="0"/>
    <x v="1"/>
    <x v="0"/>
    <n v="1000000"/>
    <n v="1000000"/>
    <x v="0"/>
    <n v="1000000"/>
  </r>
  <r>
    <x v="30"/>
    <x v="0"/>
    <x v="0"/>
    <s v="MF - Human Rights and Gender"/>
    <x v="1"/>
    <x v="0"/>
    <x v="1"/>
    <x v="0"/>
    <n v="750000"/>
    <n v="750000"/>
    <x v="28"/>
    <n v="750000"/>
  </r>
  <r>
    <x v="30"/>
    <x v="0"/>
    <x v="1"/>
    <s v="MF - TB Finding Missing People"/>
    <x v="2"/>
    <x v="0"/>
    <x v="1"/>
    <x v="0"/>
    <n v="4000000"/>
    <n v="4000000"/>
    <x v="9"/>
    <n v="4000000"/>
  </r>
  <r>
    <x v="31"/>
    <x v="3"/>
    <x v="2"/>
    <s v="MF - RSSH DHIA"/>
    <x v="4"/>
    <x v="0"/>
    <x v="12"/>
    <x v="0"/>
    <n v="2000000"/>
    <n v="2000000"/>
    <x v="17"/>
    <n v="2000000"/>
  </r>
  <r>
    <x v="32"/>
    <x v="8"/>
    <x v="0"/>
    <s v="MF - Human Rights and Gender"/>
    <x v="1"/>
    <x v="0"/>
    <x v="4"/>
    <x v="1"/>
    <n v="754875"/>
    <n v="754875"/>
    <x v="29"/>
    <n v="754875"/>
  </r>
  <r>
    <x v="32"/>
    <x v="8"/>
    <x v="2"/>
    <s v="MF - CS&amp;R"/>
    <x v="3"/>
    <x v="0"/>
    <x v="4"/>
    <x v="1"/>
    <n v="3824700"/>
    <n v="3824700"/>
    <x v="30"/>
    <n v="3824700"/>
  </r>
  <r>
    <x v="33"/>
    <x v="8"/>
    <x v="0"/>
    <s v="MF - Human Rights and Gender"/>
    <x v="1"/>
    <x v="0"/>
    <x v="6"/>
    <x v="0"/>
    <n v="800000"/>
    <n v="800000"/>
    <x v="31"/>
    <n v="800000"/>
  </r>
  <r>
    <x v="33"/>
    <x v="8"/>
    <x v="2"/>
    <s v="MF - RSSH Innovation Fund"/>
    <x v="5"/>
    <x v="0"/>
    <x v="6"/>
    <x v="0"/>
    <n v="9000000"/>
    <n v="9000000"/>
    <x v="32"/>
    <n v="9000000"/>
  </r>
  <r>
    <x v="34"/>
    <x v="5"/>
    <x v="0"/>
    <s v="MF - HIV Prev PrEP"/>
    <x v="8"/>
    <x v="1"/>
    <x v="2"/>
    <x v="0"/>
    <n v="5750000"/>
    <n v="0"/>
    <x v="2"/>
    <n v="0"/>
  </r>
  <r>
    <x v="34"/>
    <x v="5"/>
    <x v="0"/>
    <s v="MF - Human Rights and Gender"/>
    <x v="1"/>
    <x v="1"/>
    <x v="2"/>
    <x v="0"/>
    <n v="2000000"/>
    <n v="0"/>
    <x v="2"/>
    <n v="0"/>
  </r>
  <r>
    <x v="34"/>
    <x v="5"/>
    <x v="2"/>
    <s v="MF - RSSH DHIA"/>
    <x v="4"/>
    <x v="1"/>
    <x v="2"/>
    <x v="0"/>
    <n v="2000000"/>
    <n v="0"/>
    <x v="2"/>
    <n v="0"/>
  </r>
  <r>
    <x v="34"/>
    <x v="5"/>
    <x v="1"/>
    <s v="MF - TB Finding Missing People"/>
    <x v="2"/>
    <x v="1"/>
    <x v="2"/>
    <x v="0"/>
    <n v="4000000"/>
    <n v="0"/>
    <x v="2"/>
    <n v="0"/>
  </r>
  <r>
    <x v="35"/>
    <x v="9"/>
    <x v="2"/>
    <s v="MF - RSSH Innovation Fund"/>
    <x v="5"/>
    <x v="0"/>
    <x v="13"/>
    <x v="0"/>
    <n v="2000000"/>
    <n v="2000000"/>
    <x v="17"/>
    <n v="2000000"/>
  </r>
  <r>
    <x v="36"/>
    <x v="5"/>
    <x v="1"/>
    <s v="MF - TB Finding Missing People"/>
    <x v="2"/>
    <x v="0"/>
    <x v="4"/>
    <x v="0"/>
    <n v="4000000"/>
    <n v="4000000"/>
    <x v="9"/>
    <n v="4000000"/>
  </r>
  <r>
    <x v="37"/>
    <x v="0"/>
    <x v="0"/>
    <s v="MF - Human Rights and Gender"/>
    <x v="1"/>
    <x v="0"/>
    <x v="13"/>
    <x v="0"/>
    <n v="1500000"/>
    <n v="1500000"/>
    <x v="18"/>
    <n v="1500000"/>
  </r>
  <r>
    <x v="38"/>
    <x v="9"/>
    <x v="0"/>
    <s v="MF - Human Rights and Gender"/>
    <x v="1"/>
    <x v="0"/>
    <x v="3"/>
    <x v="0"/>
    <n v="500000"/>
    <n v="500000"/>
    <x v="21"/>
    <n v="500000"/>
  </r>
  <r>
    <x v="39"/>
    <x v="5"/>
    <x v="0"/>
    <s v="MF - HIV Prev AGYW"/>
    <x v="6"/>
    <x v="0"/>
    <x v="11"/>
    <x v="0"/>
    <n v="2000000"/>
    <n v="2000000"/>
    <x v="17"/>
    <n v="2000000"/>
  </r>
  <r>
    <x v="39"/>
    <x v="5"/>
    <x v="0"/>
    <s v="MF - HIV Prev PrEP"/>
    <x v="8"/>
    <x v="0"/>
    <x v="11"/>
    <x v="0"/>
    <n v="3000000"/>
    <n v="3000000"/>
    <x v="20"/>
    <n v="3000000"/>
  </r>
  <r>
    <x v="39"/>
    <x v="5"/>
    <x v="0"/>
    <s v="MF - Human Rights and Gender"/>
    <x v="1"/>
    <x v="0"/>
    <x v="11"/>
    <x v="0"/>
    <n v="2200000"/>
    <n v="2200000"/>
    <x v="33"/>
    <n v="2200000"/>
  </r>
  <r>
    <x v="39"/>
    <x v="5"/>
    <x v="2"/>
    <s v="MF - RSSH Lab Systems"/>
    <x v="7"/>
    <x v="0"/>
    <x v="11"/>
    <x v="0"/>
    <n v="2000000"/>
    <n v="2000000"/>
    <x v="17"/>
    <n v="2000000"/>
  </r>
  <r>
    <x v="39"/>
    <x v="5"/>
    <x v="1"/>
    <s v="MF - TB Finding Missing People"/>
    <x v="2"/>
    <x v="0"/>
    <x v="11"/>
    <x v="0"/>
    <n v="4000000"/>
    <n v="4000000"/>
    <x v="9"/>
    <n v="4000000"/>
  </r>
  <r>
    <x v="40"/>
    <x v="1"/>
    <x v="0"/>
    <s v="MF - HIV Prev KP"/>
    <x v="0"/>
    <x v="0"/>
    <x v="4"/>
    <x v="0"/>
    <n v="2000000"/>
    <n v="2000000"/>
    <x v="17"/>
    <n v="2000000"/>
  </r>
  <r>
    <x v="40"/>
    <x v="1"/>
    <x v="0"/>
    <s v="MF - Human Rights and Gender"/>
    <x v="1"/>
    <x v="0"/>
    <x v="4"/>
    <x v="0"/>
    <n v="2400000"/>
    <n v="2400000"/>
    <x v="34"/>
    <n v="2400000"/>
  </r>
  <r>
    <x v="40"/>
    <x v="1"/>
    <x v="1"/>
    <s v="MF - TB Finding Missing People"/>
    <x v="2"/>
    <x v="0"/>
    <x v="4"/>
    <x v="0"/>
    <n v="4000000"/>
    <n v="4000000"/>
    <x v="9"/>
    <n v="4000000"/>
  </r>
  <r>
    <x v="41"/>
    <x v="0"/>
    <x v="1"/>
    <s v="MF - TB Finding Missing People"/>
    <x v="2"/>
    <x v="0"/>
    <x v="11"/>
    <x v="0"/>
    <n v="4000000"/>
    <n v="4000000"/>
    <x v="9"/>
    <n v="4000000"/>
  </r>
  <r>
    <x v="42"/>
    <x v="5"/>
    <x v="0"/>
    <s v="MF - HIV Prev PrEP"/>
    <x v="8"/>
    <x v="0"/>
    <x v="4"/>
    <x v="0"/>
    <n v="3000000"/>
    <n v="3000000"/>
    <x v="20"/>
    <n v="3000000"/>
  </r>
  <r>
    <x v="42"/>
    <x v="5"/>
    <x v="2"/>
    <s v="MF - CS&amp;R"/>
    <x v="3"/>
    <x v="0"/>
    <x v="4"/>
    <x v="0"/>
    <n v="5400000"/>
    <n v="5400000"/>
    <x v="35"/>
    <n v="5400000"/>
  </r>
  <r>
    <x v="42"/>
    <x v="5"/>
    <x v="1"/>
    <s v="MF - TB Finding Missing People"/>
    <x v="2"/>
    <x v="0"/>
    <x v="4"/>
    <x v="0"/>
    <n v="4000000"/>
    <n v="4000000"/>
    <x v="9"/>
    <n v="4000000"/>
  </r>
  <r>
    <x v="43"/>
    <x v="5"/>
    <x v="2"/>
    <s v="MF - RSSH DHIA"/>
    <x v="4"/>
    <x v="0"/>
    <x v="3"/>
    <x v="0"/>
    <n v="2000000"/>
    <n v="2000000"/>
    <x v="17"/>
    <n v="2000000"/>
  </r>
  <r>
    <x v="43"/>
    <x v="5"/>
    <x v="2"/>
    <s v="MF - RSSH Innovation Fund"/>
    <x v="5"/>
    <x v="0"/>
    <x v="3"/>
    <x v="0"/>
    <n v="2000000"/>
    <n v="2000000"/>
    <x v="17"/>
    <n v="2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08F2646-CF02-40BA-AA03-06A085C0FB5D}" name="PivotTable2" cacheId="43" applyNumberFormats="0" applyBorderFormats="0" applyFontFormats="0" applyPatternFormats="0" applyAlignmentFormats="0" applyWidthHeightFormats="1" dataCaption="Values" errorCaption="0" showError="1" updatedVersion="8" minRefreshableVersion="3" showDrill="0" showDataTips="0" enableDrill="0" rowGrandTotals="0" colGrandTotals="0" itemPrintTitles="1" createdVersion="6" indent="0" compact="0" compactData="0" multipleFieldFilters="0">
  <location ref="A18:I113" firstHeaderRow="0" firstDataRow="1" firstDataCol="6"/>
  <pivotFields count="12">
    <pivotField axis="axisRow" compact="0" outline="0" showAll="0" sortType="ascending" defaultSubtotal="0">
      <items count="47">
        <item x="0"/>
        <item x="1"/>
        <item x="2"/>
        <item x="3"/>
        <item x="4"/>
        <item x="5"/>
        <item x="6"/>
        <item x="7"/>
        <item m="1" x="45"/>
        <item x="8"/>
        <item x="9"/>
        <item x="10"/>
        <item x="11"/>
        <item x="12"/>
        <item x="13"/>
        <item x="14"/>
        <item x="15"/>
        <item x="16"/>
        <item x="17"/>
        <item x="18"/>
        <item x="19"/>
        <item x="20"/>
        <item x="21"/>
        <item x="22"/>
        <item x="23"/>
        <item x="24"/>
        <item x="25"/>
        <item x="26"/>
        <item x="27"/>
        <item m="1" x="46"/>
        <item x="28"/>
        <item x="29"/>
        <item x="30"/>
        <item x="31"/>
        <item x="32"/>
        <item x="33"/>
        <item x="34"/>
        <item x="35"/>
        <item x="36"/>
        <item x="37"/>
        <item x="38"/>
        <item x="39"/>
        <item x="40"/>
        <item x="41"/>
        <item x="42"/>
        <item x="43"/>
        <item m="1" x="44"/>
      </items>
      <extLst>
        <ext xmlns:x14="http://schemas.microsoft.com/office/spreadsheetml/2009/9/main" uri="{2946ED86-A175-432a-8AC1-64E0C546D7DE}">
          <x14:pivotField fillDownLabels="1"/>
        </ext>
      </extLst>
    </pivotField>
    <pivotField axis="axisRow" compact="0" outline="0" subtotalTop="0" showAll="0" defaultSubtotal="0">
      <items count="11">
        <item x="2"/>
        <item x="1"/>
        <item x="4"/>
        <item x="5"/>
        <item x="0"/>
        <item x="6"/>
        <item x="9"/>
        <item x="7"/>
        <item x="3"/>
        <item x="8"/>
        <item m="1" x="10"/>
      </items>
      <extLst>
        <ext xmlns:x14="http://schemas.microsoft.com/office/spreadsheetml/2009/9/main" uri="{2946ED86-A175-432a-8AC1-64E0C546D7DE}">
          <x14:pivotField fillDownLabels="1"/>
        </ext>
      </extLst>
    </pivotField>
    <pivotField compact="0" outline="0" showAll="0" defaultSubtotal="0">
      <items count="4">
        <item x="0"/>
        <item x="2"/>
        <item x="1"/>
        <item m="1" x="3"/>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9">
        <item x="3"/>
        <item x="6"/>
        <item x="0"/>
        <item x="8"/>
        <item x="1"/>
        <item x="4"/>
        <item x="5"/>
        <item x="7"/>
        <item x="2"/>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ubtotalTop="0" showAll="0" defaultSubtotal="0">
      <items count="34">
        <item x="2"/>
        <item m="1" x="32"/>
        <item m="1" x="31"/>
        <item m="1" x="20"/>
        <item m="1" x="26"/>
        <item m="1" x="29"/>
        <item m="1" x="25"/>
        <item m="1" x="19"/>
        <item m="1" x="22"/>
        <item m="1" x="18"/>
        <item m="1" x="21"/>
        <item m="1" x="27"/>
        <item m="1" x="14"/>
        <item m="1" x="33"/>
        <item m="1" x="17"/>
        <item m="1" x="23"/>
        <item m="1" x="24"/>
        <item m="1" x="15"/>
        <item m="1" x="28"/>
        <item m="1" x="30"/>
        <item m="1" x="16"/>
        <item x="5"/>
        <item x="0"/>
        <item x="1"/>
        <item x="3"/>
        <item x="4"/>
        <item x="7"/>
        <item x="8"/>
        <item x="10"/>
        <item x="11"/>
        <item x="12"/>
        <item x="13"/>
        <item x="6"/>
        <item x="9"/>
      </items>
      <extLst>
        <ext xmlns:x14="http://schemas.microsoft.com/office/spreadsheetml/2009/9/main" uri="{2946ED86-A175-432a-8AC1-64E0C546D7DE}">
          <x14:pivotField fillDownLabels="1"/>
        </ext>
      </extLst>
    </pivotField>
    <pivotField axis="axisRow" compact="0" outline="0" subtotalTop="0" showAll="0" defaultSubtotal="0">
      <items count="3">
        <item x="1"/>
        <item x="0"/>
        <item m="1" x="2"/>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items count="61">
        <item x="2"/>
        <item m="1" x="37"/>
        <item m="1" x="51"/>
        <item x="17"/>
        <item m="1" x="47"/>
        <item x="0"/>
        <item m="1" x="42"/>
        <item m="1" x="39"/>
        <item m="1" x="49"/>
        <item m="1" x="52"/>
        <item x="16"/>
        <item m="1" x="57"/>
        <item x="20"/>
        <item m="1" x="59"/>
        <item m="1" x="55"/>
        <item m="1" x="53"/>
        <item m="1" x="48"/>
        <item m="1" x="54"/>
        <item m="1" x="44"/>
        <item m="1" x="60"/>
        <item m="1" x="41"/>
        <item x="34"/>
        <item m="1" x="46"/>
        <item x="19"/>
        <item x="9"/>
        <item m="1" x="58"/>
        <item m="1" x="40"/>
        <item x="23"/>
        <item m="1" x="50"/>
        <item m="1" x="45"/>
        <item x="24"/>
        <item x="18"/>
        <item m="1" x="43"/>
        <item m="1" x="56"/>
        <item m="1" x="38"/>
        <item x="13"/>
        <item x="1"/>
        <item x="28"/>
        <item x="3"/>
        <item x="4"/>
        <item x="5"/>
        <item x="6"/>
        <item x="7"/>
        <item x="8"/>
        <item x="10"/>
        <item x="11"/>
        <item x="12"/>
        <item x="14"/>
        <item x="15"/>
        <item x="21"/>
        <item x="22"/>
        <item x="25"/>
        <item x="26"/>
        <item x="27"/>
        <item x="29"/>
        <item x="30"/>
        <item x="31"/>
        <item x="32"/>
        <item x="33"/>
        <item x="35"/>
        <item m="1" x="36"/>
      </items>
      <extLst>
        <ext xmlns:x14="http://schemas.microsoft.com/office/spreadsheetml/2009/9/main" uri="{2946ED86-A175-432a-8AC1-64E0C546D7DE}">
          <x14:pivotField fillDownLabels="1"/>
        </ext>
      </extLst>
    </pivotField>
    <pivotField compact="0" numFmtId="3" outline="0" subtotalTop="0" showAll="0" defaultSubtotal="0">
      <extLst>
        <ext xmlns:x14="http://schemas.microsoft.com/office/spreadsheetml/2009/9/main" uri="{2946ED86-A175-432a-8AC1-64E0C546D7DE}">
          <x14:pivotField fillDownLabels="1"/>
        </ext>
      </extLst>
    </pivotField>
  </pivotFields>
  <rowFields count="6">
    <field x="0"/>
    <field x="1"/>
    <field x="4"/>
    <field x="5"/>
    <field x="6"/>
    <field x="7"/>
  </rowFields>
  <rowItems count="95">
    <i>
      <x/>
      <x v="4"/>
      <x v="2"/>
      <x v="1"/>
      <x v="22"/>
      <x v="1"/>
    </i>
    <i r="2">
      <x v="4"/>
      <x v="1"/>
      <x v="22"/>
      <x v="1"/>
    </i>
    <i r="2">
      <x v="8"/>
      <x v="1"/>
      <x v="23"/>
      <x v="1"/>
    </i>
    <i>
      <x v="1"/>
      <x v="1"/>
      <x v="2"/>
      <x v="1"/>
      <x/>
      <x v="1"/>
    </i>
    <i>
      <x v="2"/>
      <x/>
      <x v="2"/>
      <x v="1"/>
      <x v="24"/>
      <x/>
    </i>
    <i r="2">
      <x v="4"/>
      <x v="1"/>
      <x v="24"/>
      <x/>
    </i>
    <i>
      <x v="3"/>
      <x v="8"/>
      <x v="4"/>
      <x v="1"/>
      <x/>
      <x v="1"/>
    </i>
    <i>
      <x v="4"/>
      <x v="2"/>
      <x/>
      <x v="1"/>
      <x v="24"/>
      <x/>
    </i>
    <i r="2">
      <x v="4"/>
      <x v="1"/>
      <x v="24"/>
      <x/>
    </i>
    <i r="2">
      <x v="5"/>
      <x v="1"/>
      <x v="24"/>
      <x/>
    </i>
    <i r="2">
      <x v="6"/>
      <x v="1"/>
      <x v="24"/>
      <x/>
    </i>
    <i>
      <x v="5"/>
      <x v="4"/>
      <x v="8"/>
      <x v="1"/>
      <x v="22"/>
      <x v="1"/>
    </i>
    <i>
      <x v="6"/>
      <x/>
      <x v="2"/>
      <x v="1"/>
      <x v="25"/>
      <x/>
    </i>
    <i r="2">
      <x v="4"/>
      <x v="1"/>
      <x v="25"/>
      <x/>
    </i>
    <i r="2">
      <x v="8"/>
      <x v="1"/>
      <x v="25"/>
      <x/>
    </i>
    <i>
      <x v="7"/>
      <x/>
      <x v="6"/>
      <x v="1"/>
      <x/>
      <x/>
    </i>
    <i>
      <x v="9"/>
      <x v="2"/>
      <x v="4"/>
      <x v="1"/>
      <x v="24"/>
      <x v="1"/>
    </i>
    <i r="2">
      <x v="8"/>
      <x v="1"/>
      <x v="24"/>
      <x v="1"/>
    </i>
    <i>
      <x v="10"/>
      <x v="2"/>
      <x/>
      <x v="1"/>
      <x v="22"/>
      <x/>
    </i>
    <i r="2">
      <x v="4"/>
      <x v="1"/>
      <x v="21"/>
      <x/>
    </i>
    <i>
      <x v="11"/>
      <x v="8"/>
      <x v="1"/>
      <x v="1"/>
      <x v="32"/>
      <x v="1"/>
    </i>
    <i>
      <x v="12"/>
      <x v="3"/>
      <x/>
      <x v="1"/>
      <x v="32"/>
      <x v="1"/>
    </i>
    <i r="2">
      <x v="5"/>
      <x v="1"/>
      <x v="32"/>
      <x v="1"/>
    </i>
    <i r="2">
      <x v="7"/>
      <x v="1"/>
      <x v="32"/>
      <x v="1"/>
    </i>
    <i r="2">
      <x v="8"/>
      <x v="1"/>
      <x v="32"/>
      <x v="1"/>
    </i>
    <i>
      <x v="13"/>
      <x v="2"/>
      <x v="2"/>
      <x v="1"/>
      <x v="24"/>
      <x v="1"/>
    </i>
    <i r="2">
      <x v="4"/>
      <x v="1"/>
      <x v="24"/>
      <x v="1"/>
    </i>
    <i r="2">
      <x v="6"/>
      <x v="1"/>
      <x v="24"/>
      <x v="1"/>
    </i>
    <i r="2">
      <x v="7"/>
      <x v="1"/>
      <x v="24"/>
      <x v="1"/>
    </i>
    <i r="2">
      <x v="8"/>
      <x v="1"/>
      <x v="24"/>
      <x v="1"/>
    </i>
    <i>
      <x v="14"/>
      <x v="5"/>
      <x v="2"/>
      <x/>
      <x/>
      <x v="1"/>
    </i>
    <i r="2">
      <x v="4"/>
      <x/>
      <x/>
      <x v="1"/>
    </i>
    <i>
      <x v="15"/>
      <x v="4"/>
      <x v="8"/>
      <x v="1"/>
      <x v="26"/>
      <x v="1"/>
    </i>
    <i>
      <x v="16"/>
      <x v="4"/>
      <x v="2"/>
      <x v="1"/>
      <x v="27"/>
      <x v="1"/>
    </i>
    <i r="2">
      <x v="4"/>
      <x v="1"/>
      <x v="27"/>
      <x v="1"/>
    </i>
    <i r="2">
      <x v="6"/>
      <x v="1"/>
      <x v="27"/>
      <x v="1"/>
    </i>
    <i r="2">
      <x v="8"/>
      <x v="1"/>
      <x v="27"/>
      <x v="1"/>
    </i>
    <i>
      <x v="17"/>
      <x v="5"/>
      <x v="2"/>
      <x v="1"/>
      <x/>
      <x v="1"/>
    </i>
    <i r="2">
      <x v="4"/>
      <x v="1"/>
      <x/>
      <x v="1"/>
    </i>
    <i>
      <x v="18"/>
      <x v="3"/>
      <x/>
      <x v="1"/>
      <x v="33"/>
      <x v="1"/>
    </i>
    <i r="2">
      <x v="3"/>
      <x v="1"/>
      <x v="33"/>
      <x v="1"/>
    </i>
    <i r="2">
      <x v="4"/>
      <x v="1"/>
      <x v="33"/>
      <x v="1"/>
    </i>
    <i r="2">
      <x v="8"/>
      <x v="1"/>
      <x v="33"/>
      <x v="1"/>
    </i>
    <i>
      <x v="19"/>
      <x v="1"/>
      <x v="4"/>
      <x v="1"/>
      <x v="22"/>
      <x v="1"/>
    </i>
    <i>
      <x v="20"/>
      <x v="7"/>
      <x v="7"/>
      <x v="1"/>
      <x v="24"/>
      <x v="1"/>
    </i>
    <i>
      <x v="21"/>
      <x v="8"/>
      <x v="1"/>
      <x v="1"/>
      <x v="28"/>
      <x v="1"/>
    </i>
    <i>
      <x v="22"/>
      <x v="9"/>
      <x/>
      <x v="1"/>
      <x v="32"/>
      <x v="1"/>
    </i>
    <i r="2">
      <x v="6"/>
      <x v="1"/>
      <x v="24"/>
      <x v="1"/>
    </i>
    <i>
      <x v="23"/>
      <x v="8"/>
      <x v="6"/>
      <x v="1"/>
      <x v="24"/>
      <x v="1"/>
    </i>
    <i>
      <x v="24"/>
      <x v="2"/>
      <x/>
      <x v="1"/>
      <x v="25"/>
      <x/>
    </i>
    <i>
      <x v="25"/>
      <x v="3"/>
      <x v="1"/>
      <x v="1"/>
      <x v="24"/>
      <x v="1"/>
    </i>
    <i r="2">
      <x v="3"/>
      <x v="1"/>
      <x v="24"/>
      <x v="1"/>
    </i>
    <i r="2">
      <x v="4"/>
      <x v="1"/>
      <x v="24"/>
      <x v="1"/>
    </i>
    <i r="2">
      <x v="6"/>
      <x v="1"/>
      <x v="24"/>
      <x v="1"/>
    </i>
    <i r="2">
      <x v="8"/>
      <x v="1"/>
      <x v="24"/>
      <x v="1"/>
    </i>
    <i>
      <x v="26"/>
      <x v="4"/>
      <x v="2"/>
      <x v="1"/>
      <x v="24"/>
      <x v="1"/>
    </i>
    <i r="2">
      <x v="8"/>
      <x v="1"/>
      <x v="24"/>
      <x v="1"/>
    </i>
    <i>
      <x v="27"/>
      <x v="8"/>
      <x v="1"/>
      <x v="1"/>
      <x v="25"/>
      <x v="1"/>
    </i>
    <i>
      <x v="28"/>
      <x v="7"/>
      <x v="4"/>
      <x v="1"/>
      <x/>
      <x v="1"/>
    </i>
    <i r="2">
      <x v="7"/>
      <x v="1"/>
      <x/>
      <x v="1"/>
    </i>
    <i>
      <x v="30"/>
      <x v="2"/>
      <x v="3"/>
      <x v="1"/>
      <x v="29"/>
      <x v="1"/>
    </i>
    <i r="2">
      <x v="4"/>
      <x v="1"/>
      <x v="29"/>
      <x v="1"/>
    </i>
    <i r="2">
      <x v="8"/>
      <x v="1"/>
      <x v="29"/>
      <x v="1"/>
    </i>
    <i>
      <x v="31"/>
      <x v="4"/>
      <x v="2"/>
      <x v="1"/>
      <x/>
      <x v="1"/>
    </i>
    <i r="2">
      <x v="8"/>
      <x v="1"/>
      <x v="22"/>
      <x v="1"/>
    </i>
    <i>
      <x v="32"/>
      <x v="4"/>
      <x v="2"/>
      <x v="1"/>
      <x v="23"/>
      <x v="1"/>
    </i>
    <i r="2">
      <x v="4"/>
      <x v="1"/>
      <x v="23"/>
      <x v="1"/>
    </i>
    <i r="2">
      <x v="8"/>
      <x v="1"/>
      <x v="23"/>
      <x v="1"/>
    </i>
    <i>
      <x v="33"/>
      <x v="8"/>
      <x v="5"/>
      <x v="1"/>
      <x v="30"/>
      <x v="1"/>
    </i>
    <i>
      <x v="34"/>
      <x v="9"/>
      <x/>
      <x v="1"/>
      <x v="25"/>
      <x/>
    </i>
    <i r="2">
      <x v="4"/>
      <x v="1"/>
      <x v="25"/>
      <x/>
    </i>
    <i>
      <x v="35"/>
      <x v="9"/>
      <x v="4"/>
      <x v="1"/>
      <x v="32"/>
      <x v="1"/>
    </i>
    <i r="2">
      <x v="6"/>
      <x v="1"/>
      <x v="32"/>
      <x v="1"/>
    </i>
    <i>
      <x v="36"/>
      <x v="3"/>
      <x v="3"/>
      <x/>
      <x/>
      <x v="1"/>
    </i>
    <i r="2">
      <x v="4"/>
      <x/>
      <x/>
      <x v="1"/>
    </i>
    <i r="2">
      <x v="5"/>
      <x/>
      <x/>
      <x v="1"/>
    </i>
    <i r="2">
      <x v="8"/>
      <x/>
      <x/>
      <x v="1"/>
    </i>
    <i>
      <x v="37"/>
      <x v="6"/>
      <x v="6"/>
      <x v="1"/>
      <x v="31"/>
      <x v="1"/>
    </i>
    <i>
      <x v="38"/>
      <x v="3"/>
      <x v="8"/>
      <x v="1"/>
      <x v="25"/>
      <x v="1"/>
    </i>
    <i>
      <x v="39"/>
      <x v="4"/>
      <x v="4"/>
      <x v="1"/>
      <x v="31"/>
      <x v="1"/>
    </i>
    <i>
      <x v="40"/>
      <x v="6"/>
      <x v="4"/>
      <x v="1"/>
      <x v="24"/>
      <x v="1"/>
    </i>
    <i>
      <x v="41"/>
      <x v="3"/>
      <x v="1"/>
      <x v="1"/>
      <x v="29"/>
      <x v="1"/>
    </i>
    <i r="2">
      <x v="3"/>
      <x v="1"/>
      <x v="29"/>
      <x v="1"/>
    </i>
    <i r="2">
      <x v="4"/>
      <x v="1"/>
      <x v="29"/>
      <x v="1"/>
    </i>
    <i r="2">
      <x v="7"/>
      <x v="1"/>
      <x v="29"/>
      <x v="1"/>
    </i>
    <i r="2">
      <x v="8"/>
      <x v="1"/>
      <x v="29"/>
      <x v="1"/>
    </i>
    <i>
      <x v="42"/>
      <x v="1"/>
      <x v="2"/>
      <x v="1"/>
      <x v="25"/>
      <x v="1"/>
    </i>
    <i r="2">
      <x v="4"/>
      <x v="1"/>
      <x v="25"/>
      <x v="1"/>
    </i>
    <i r="2">
      <x v="8"/>
      <x v="1"/>
      <x v="25"/>
      <x v="1"/>
    </i>
    <i>
      <x v="43"/>
      <x v="4"/>
      <x v="8"/>
      <x v="1"/>
      <x v="29"/>
      <x v="1"/>
    </i>
    <i>
      <x v="44"/>
      <x v="3"/>
      <x/>
      <x v="1"/>
      <x v="25"/>
      <x v="1"/>
    </i>
    <i r="2">
      <x v="3"/>
      <x v="1"/>
      <x v="25"/>
      <x v="1"/>
    </i>
    <i r="2">
      <x v="8"/>
      <x v="1"/>
      <x v="25"/>
      <x v="1"/>
    </i>
    <i>
      <x v="45"/>
      <x v="3"/>
      <x v="5"/>
      <x v="1"/>
      <x v="24"/>
      <x v="1"/>
    </i>
    <i r="2">
      <x v="6"/>
      <x v="1"/>
      <x v="24"/>
      <x v="1"/>
    </i>
  </rowItems>
  <colFields count="1">
    <field x="-2"/>
  </colFields>
  <colItems count="3">
    <i>
      <x/>
    </i>
    <i i="1">
      <x v="1"/>
    </i>
    <i i="2">
      <x v="2"/>
    </i>
  </colItems>
  <dataFields count="3">
    <dataField name="Communicated Matching Funds " fld="8" baseField="7" baseItem="1" numFmtId="3"/>
    <dataField name="Requested Matching Funds " fld="9" baseField="7" baseItem="1" numFmtId="3"/>
    <dataField name=" Matching Funds Incorporated in Grants*" fld="10" baseField="0" baseItem="0" numFmtId="3"/>
  </dataFields>
  <formats count="99">
    <format dxfId="123">
      <pivotArea field="0" type="button" dataOnly="0" labelOnly="1" outline="0" axis="axisRow" fieldPosition="0"/>
    </format>
    <format dxfId="122">
      <pivotArea field="5" type="button" dataOnly="0" labelOnly="1" outline="0" axis="axisRow" fieldPosition="3"/>
    </format>
    <format dxfId="121">
      <pivotArea dataOnly="0" labelOnly="1" outline="0" axis="axisValues" fieldPosition="0"/>
    </format>
    <format dxfId="120">
      <pivotArea field="0" type="button" dataOnly="0" labelOnly="1" outline="0" axis="axisRow" fieldPosition="0"/>
    </format>
    <format dxfId="119">
      <pivotArea field="5" type="button" dataOnly="0" labelOnly="1" outline="0" axis="axisRow" fieldPosition="3"/>
    </format>
    <format dxfId="118">
      <pivotArea dataOnly="0" labelOnly="1" outline="0" axis="axisValues" fieldPosition="0"/>
    </format>
    <format dxfId="117">
      <pivotArea field="0" type="button" dataOnly="0" labelOnly="1" outline="0" axis="axisRow" fieldPosition="0"/>
    </format>
    <format dxfId="116">
      <pivotArea field="5" type="button" dataOnly="0" labelOnly="1" outline="0" axis="axisRow" fieldPosition="3"/>
    </format>
    <format dxfId="115">
      <pivotArea dataOnly="0" labelOnly="1" outline="0" axis="axisValues" fieldPosition="0"/>
    </format>
    <format dxfId="114">
      <pivotArea type="all" dataOnly="0" outline="0" fieldPosition="0"/>
    </format>
    <format dxfId="113">
      <pivotArea outline="0" collapsedLevelsAreSubtotals="1" fieldPosition="0"/>
    </format>
    <format dxfId="112">
      <pivotArea field="0" type="button" dataOnly="0" labelOnly="1" outline="0" axis="axisRow" fieldPosition="0"/>
    </format>
    <format dxfId="111">
      <pivotArea field="2" type="button" dataOnly="0" labelOnly="1" outline="0"/>
    </format>
    <format dxfId="110">
      <pivotArea field="5" type="button" dataOnly="0" labelOnly="1" outline="0" axis="axisRow" fieldPosition="3"/>
    </format>
    <format dxfId="109">
      <pivotArea dataOnly="0" labelOnly="1" outline="0" axis="axisValues" fieldPosition="0"/>
    </format>
    <format dxfId="108">
      <pivotArea type="all" dataOnly="0" outline="0" fieldPosition="0"/>
    </format>
    <format dxfId="107">
      <pivotArea outline="0" collapsedLevelsAreSubtotals="1" fieldPosition="0"/>
    </format>
    <format dxfId="106">
      <pivotArea field="0" type="button" dataOnly="0" labelOnly="1" outline="0" axis="axisRow" fieldPosition="0"/>
    </format>
    <format dxfId="105">
      <pivotArea field="2" type="button" dataOnly="0" labelOnly="1" outline="0"/>
    </format>
    <format dxfId="104">
      <pivotArea field="5" type="button" dataOnly="0" labelOnly="1" outline="0" axis="axisRow" fieldPosition="3"/>
    </format>
    <format dxfId="103">
      <pivotArea dataOnly="0" labelOnly="1" outline="0" axis="axisValues" fieldPosition="0"/>
    </format>
    <format dxfId="102">
      <pivotArea type="all" dataOnly="0" outline="0" fieldPosition="0"/>
    </format>
    <format dxfId="101">
      <pivotArea outline="0" collapsedLevelsAreSubtotals="1" fieldPosition="0"/>
    </format>
    <format dxfId="100">
      <pivotArea field="0" type="button" dataOnly="0" labelOnly="1" outline="0" axis="axisRow" fieldPosition="0"/>
    </format>
    <format dxfId="99">
      <pivotArea field="5" type="button" dataOnly="0" labelOnly="1" outline="0" axis="axisRow" fieldPosition="3"/>
    </format>
    <format dxfId="98">
      <pivotArea dataOnly="0" labelOnly="1" outline="0" axis="axisValues" fieldPosition="0"/>
    </format>
    <format dxfId="97">
      <pivotArea type="all" dataOnly="0" outline="0" fieldPosition="0"/>
    </format>
    <format dxfId="96">
      <pivotArea field="0" type="button" dataOnly="0" labelOnly="1" outline="0" axis="axisRow" fieldPosition="0"/>
    </format>
    <format dxfId="95">
      <pivotArea field="2" type="button" dataOnly="0" labelOnly="1" outline="0"/>
    </format>
    <format dxfId="94">
      <pivotArea field="5" type="button" dataOnly="0" labelOnly="1" outline="0" axis="axisRow" fieldPosition="3"/>
    </format>
    <format dxfId="93">
      <pivotArea dataOnly="0" labelOnly="1" outline="0" axis="axisValues" fieldPosition="0"/>
    </format>
    <format dxfId="92">
      <pivotArea type="all" dataOnly="0" outline="0" fieldPosition="0"/>
    </format>
    <format dxfId="91">
      <pivotArea outline="0" collapsedLevelsAreSubtotals="1" fieldPosition="0"/>
    </format>
    <format dxfId="90">
      <pivotArea field="0" type="button" dataOnly="0" labelOnly="1" outline="0" axis="axisRow" fieldPosition="0"/>
    </format>
    <format dxfId="89">
      <pivotArea field="2" type="button" dataOnly="0" labelOnly="1" outline="0"/>
    </format>
    <format dxfId="88">
      <pivotArea field="5" type="button" dataOnly="0" labelOnly="1" outline="0" axis="axisRow" fieldPosition="3"/>
    </format>
    <format dxfId="87">
      <pivotArea dataOnly="0" labelOnly="1" outline="0" axis="axisValues" fieldPosition="0"/>
    </format>
    <format dxfId="86">
      <pivotArea dataOnly="0" outline="0" axis="axisValues" fieldPosition="0"/>
    </format>
    <format dxfId="85">
      <pivotArea field="0" type="button" dataOnly="0" labelOnly="1" outline="0" axis="axisRow" fieldPosition="0"/>
    </format>
    <format dxfId="84">
      <pivotArea field="5" type="button" dataOnly="0" labelOnly="1" outline="0" axis="axisRow" fieldPosition="3"/>
    </format>
    <format dxfId="83">
      <pivotArea field="6" type="button" dataOnly="0" labelOnly="1" outline="0" axis="axisRow" fieldPosition="4"/>
    </format>
    <format dxfId="82">
      <pivotArea field="7" type="button" dataOnly="0" labelOnly="1" outline="0" axis="axisRow" fieldPosition="5"/>
    </format>
    <format dxfId="81">
      <pivotArea field="10" type="button" dataOnly="0" labelOnly="1" outline="0"/>
    </format>
    <format dxfId="80">
      <pivotArea dataOnly="0" labelOnly="1" outline="0" axis="axisValues" fieldPosition="0"/>
    </format>
    <format dxfId="79">
      <pivotArea field="0" type="button" dataOnly="0" labelOnly="1" outline="0" axis="axisRow" fieldPosition="0"/>
    </format>
    <format dxfId="78">
      <pivotArea field="5" type="button" dataOnly="0" labelOnly="1" outline="0" axis="axisRow" fieldPosition="3"/>
    </format>
    <format dxfId="77">
      <pivotArea field="6" type="button" dataOnly="0" labelOnly="1" outline="0" axis="axisRow" fieldPosition="4"/>
    </format>
    <format dxfId="76">
      <pivotArea field="7" type="button" dataOnly="0" labelOnly="1" outline="0" axis="axisRow" fieldPosition="5"/>
    </format>
    <format dxfId="75">
      <pivotArea dataOnly="0" labelOnly="1" outline="0" fieldPosition="0">
        <references count="1">
          <reference field="4294967294" count="1">
            <x v="2"/>
          </reference>
        </references>
      </pivotArea>
    </format>
    <format dxfId="74">
      <pivotArea field="0" type="button" dataOnly="0" labelOnly="1" outline="0" axis="axisRow" fieldPosition="0"/>
    </format>
    <format dxfId="73">
      <pivotArea field="5" type="button" dataOnly="0" labelOnly="1" outline="0" axis="axisRow" fieldPosition="3"/>
    </format>
    <format dxfId="72">
      <pivotArea field="6" type="button" dataOnly="0" labelOnly="1" outline="0" axis="axisRow" fieldPosition="4"/>
    </format>
    <format dxfId="71">
      <pivotArea field="7" type="button" dataOnly="0" labelOnly="1" outline="0" axis="axisRow" fieldPosition="5"/>
    </format>
    <format dxfId="70">
      <pivotArea dataOnly="0" labelOnly="1" outline="0" fieldPosition="0">
        <references count="1">
          <reference field="4294967294" count="1">
            <x v="2"/>
          </reference>
        </references>
      </pivotArea>
    </format>
    <format dxfId="69">
      <pivotArea dataOnly="0" labelOnly="1" outline="0" fieldPosition="0">
        <references count="1">
          <reference field="4294967294" count="1">
            <x v="2"/>
          </reference>
        </references>
      </pivotArea>
    </format>
    <format dxfId="68">
      <pivotArea field="2" type="button" dataOnly="0" labelOnly="1" outline="0"/>
    </format>
    <format dxfId="67">
      <pivotArea field="1" type="button" dataOnly="0" labelOnly="1" outline="0" axis="axisRow" fieldPosition="1"/>
    </format>
    <format dxfId="66">
      <pivotArea dataOnly="0" labelOnly="1" outline="0" fieldPosition="0">
        <references count="1">
          <reference field="4294967294" count="1">
            <x v="0"/>
          </reference>
        </references>
      </pivotArea>
    </format>
    <format dxfId="65">
      <pivotArea dataOnly="0" labelOnly="1" outline="0" fieldPosition="0">
        <references count="1">
          <reference field="4294967294" count="1">
            <x v="1"/>
          </reference>
        </references>
      </pivotArea>
    </format>
    <format dxfId="64">
      <pivotArea outline="0" fieldPosition="0">
        <references count="1">
          <reference field="4294967294" count="1" selected="0">
            <x v="1"/>
          </reference>
        </references>
      </pivotArea>
    </format>
    <format dxfId="63">
      <pivotArea outline="0" fieldPosition="0">
        <references count="1">
          <reference field="4294967294" count="1" selected="0">
            <x v="0"/>
          </reference>
        </references>
      </pivotArea>
    </format>
    <format dxfId="62">
      <pivotArea outline="0" fieldPosition="0">
        <references count="1">
          <reference field="4294967294" count="1" selected="0">
            <x v="2"/>
          </reference>
        </references>
      </pivotArea>
    </format>
    <format dxfId="61">
      <pivotArea field="6" type="button" dataOnly="0" labelOnly="1" outline="0" axis="axisRow" fieldPosition="4"/>
    </format>
    <format dxfId="60">
      <pivotArea dataOnly="0" labelOnly="1" outline="0" fieldPosition="0">
        <references count="1">
          <reference field="6" count="0"/>
        </references>
      </pivotArea>
    </format>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field="1" type="button" dataOnly="0" labelOnly="1" outline="0" axis="axisRow" fieldPosition="1"/>
    </format>
    <format dxfId="55">
      <pivotArea field="5" type="button" dataOnly="0" labelOnly="1" outline="0" axis="axisRow" fieldPosition="3"/>
    </format>
    <format dxfId="54">
      <pivotArea field="6" type="button" dataOnly="0" labelOnly="1" outline="0" axis="axisRow" fieldPosition="4"/>
    </format>
    <format dxfId="53">
      <pivotArea field="7" type="button" dataOnly="0" labelOnly="1" outline="0" axis="axisRow" fieldPosition="5"/>
    </format>
    <format dxfId="52">
      <pivotArea dataOnly="0" labelOnly="1" outline="0" fieldPosition="0">
        <references count="1">
          <reference field="0" count="30">
            <x v="0"/>
            <x v="2"/>
            <x v="4"/>
            <x v="5"/>
            <x v="6"/>
            <x v="9"/>
            <x v="10"/>
            <x v="13"/>
            <x v="16"/>
            <x v="19"/>
            <x v="20"/>
            <x v="22"/>
            <x v="23"/>
            <x v="24"/>
            <x v="25"/>
            <x v="26"/>
            <x v="27"/>
            <x v="30"/>
            <x v="31"/>
            <x v="32"/>
            <x v="34"/>
            <x v="35"/>
            <x v="37"/>
            <x v="38"/>
            <x v="39"/>
            <x v="41"/>
            <x v="42"/>
            <x v="43"/>
            <x v="44"/>
            <x v="45"/>
          </reference>
        </references>
      </pivotArea>
    </format>
    <format dxfId="51">
      <pivotArea dataOnly="0" labelOnly="1" outline="0" fieldPosition="0">
        <references count="2">
          <reference field="0" count="1" selected="0">
            <x v="0"/>
          </reference>
          <reference field="1" count="1">
            <x v="4"/>
          </reference>
        </references>
      </pivotArea>
    </format>
    <format dxfId="50">
      <pivotArea dataOnly="0" labelOnly="1" outline="0" fieldPosition="0">
        <references count="2">
          <reference field="0" count="1" selected="0">
            <x v="2"/>
          </reference>
          <reference field="1" count="1">
            <x v="0"/>
          </reference>
        </references>
      </pivotArea>
    </format>
    <format dxfId="49">
      <pivotArea dataOnly="0" labelOnly="1" outline="0" fieldPosition="0">
        <references count="2">
          <reference field="0" count="1" selected="0">
            <x v="4"/>
          </reference>
          <reference field="1" count="1">
            <x v="2"/>
          </reference>
        </references>
      </pivotArea>
    </format>
    <format dxfId="48">
      <pivotArea dataOnly="0" labelOnly="1" outline="0" fieldPosition="0">
        <references count="2">
          <reference field="0" count="1" selected="0">
            <x v="5"/>
          </reference>
          <reference field="1" count="1">
            <x v="4"/>
          </reference>
        </references>
      </pivotArea>
    </format>
    <format dxfId="47">
      <pivotArea dataOnly="0" labelOnly="1" outline="0" fieldPosition="0">
        <references count="2">
          <reference field="0" count="1" selected="0">
            <x v="6"/>
          </reference>
          <reference field="1" count="1">
            <x v="0"/>
          </reference>
        </references>
      </pivotArea>
    </format>
    <format dxfId="46">
      <pivotArea dataOnly="0" labelOnly="1" outline="0" fieldPosition="0">
        <references count="2">
          <reference field="0" count="1" selected="0">
            <x v="9"/>
          </reference>
          <reference field="1" count="1">
            <x v="2"/>
          </reference>
        </references>
      </pivotArea>
    </format>
    <format dxfId="45">
      <pivotArea dataOnly="0" labelOnly="1" outline="0" fieldPosition="0">
        <references count="2">
          <reference field="0" count="1" selected="0">
            <x v="16"/>
          </reference>
          <reference field="1" count="1">
            <x v="4"/>
          </reference>
        </references>
      </pivotArea>
    </format>
    <format dxfId="44">
      <pivotArea dataOnly="0" labelOnly="1" outline="0" fieldPosition="0">
        <references count="2">
          <reference field="0" count="1" selected="0">
            <x v="19"/>
          </reference>
          <reference field="1" count="1">
            <x v="1"/>
          </reference>
        </references>
      </pivotArea>
    </format>
    <format dxfId="43">
      <pivotArea dataOnly="0" labelOnly="1" outline="0" fieldPosition="0">
        <references count="2">
          <reference field="0" count="1" selected="0">
            <x v="20"/>
          </reference>
          <reference field="1" count="1">
            <x v="7"/>
          </reference>
        </references>
      </pivotArea>
    </format>
    <format dxfId="42">
      <pivotArea dataOnly="0" labelOnly="1" outline="0" fieldPosition="0">
        <references count="2">
          <reference field="0" count="1" selected="0">
            <x v="22"/>
          </reference>
          <reference field="1" count="1">
            <x v="9"/>
          </reference>
        </references>
      </pivotArea>
    </format>
    <format dxfId="41">
      <pivotArea dataOnly="0" labelOnly="1" outline="0" fieldPosition="0">
        <references count="2">
          <reference field="0" count="1" selected="0">
            <x v="23"/>
          </reference>
          <reference field="1" count="1">
            <x v="8"/>
          </reference>
        </references>
      </pivotArea>
    </format>
    <format dxfId="40">
      <pivotArea dataOnly="0" labelOnly="1" outline="0" fieldPosition="0">
        <references count="2">
          <reference field="0" count="1" selected="0">
            <x v="24"/>
          </reference>
          <reference field="1" count="1">
            <x v="2"/>
          </reference>
        </references>
      </pivotArea>
    </format>
    <format dxfId="39">
      <pivotArea dataOnly="0" labelOnly="1" outline="0" fieldPosition="0">
        <references count="2">
          <reference field="0" count="1" selected="0">
            <x v="25"/>
          </reference>
          <reference field="1" count="1">
            <x v="3"/>
          </reference>
        </references>
      </pivotArea>
    </format>
    <format dxfId="38">
      <pivotArea dataOnly="0" labelOnly="1" outline="0" fieldPosition="0">
        <references count="2">
          <reference field="0" count="1" selected="0">
            <x v="26"/>
          </reference>
          <reference field="1" count="1">
            <x v="4"/>
          </reference>
        </references>
      </pivotArea>
    </format>
    <format dxfId="37">
      <pivotArea dataOnly="0" labelOnly="1" outline="0" fieldPosition="0">
        <references count="2">
          <reference field="0" count="1" selected="0">
            <x v="27"/>
          </reference>
          <reference field="1" count="1">
            <x v="8"/>
          </reference>
        </references>
      </pivotArea>
    </format>
    <format dxfId="36">
      <pivotArea dataOnly="0" labelOnly="1" outline="0" fieldPosition="0">
        <references count="2">
          <reference field="0" count="1" selected="0">
            <x v="30"/>
          </reference>
          <reference field="1" count="1">
            <x v="2"/>
          </reference>
        </references>
      </pivotArea>
    </format>
    <format dxfId="35">
      <pivotArea dataOnly="0" labelOnly="1" outline="0" fieldPosition="0">
        <references count="2">
          <reference field="0" count="1" selected="0">
            <x v="31"/>
          </reference>
          <reference field="1" count="1">
            <x v="4"/>
          </reference>
        </references>
      </pivotArea>
    </format>
    <format dxfId="34">
      <pivotArea dataOnly="0" labelOnly="1" outline="0" fieldPosition="0">
        <references count="2">
          <reference field="0" count="1" selected="0">
            <x v="34"/>
          </reference>
          <reference field="1" count="1">
            <x v="9"/>
          </reference>
        </references>
      </pivotArea>
    </format>
    <format dxfId="33">
      <pivotArea dataOnly="0" labelOnly="1" outline="0" fieldPosition="0">
        <references count="2">
          <reference field="0" count="1" selected="0">
            <x v="37"/>
          </reference>
          <reference field="1" count="1">
            <x v="6"/>
          </reference>
        </references>
      </pivotArea>
    </format>
    <format dxfId="32">
      <pivotArea dataOnly="0" labelOnly="1" outline="0" fieldPosition="0">
        <references count="2">
          <reference field="0" count="1" selected="0">
            <x v="38"/>
          </reference>
          <reference field="1" count="1">
            <x v="3"/>
          </reference>
        </references>
      </pivotArea>
    </format>
    <format dxfId="31">
      <pivotArea dataOnly="0" labelOnly="1" outline="0" fieldPosition="0">
        <references count="2">
          <reference field="0" count="1" selected="0">
            <x v="39"/>
          </reference>
          <reference field="1" count="1">
            <x v="4"/>
          </reference>
        </references>
      </pivotArea>
    </format>
    <format dxfId="30">
      <pivotArea dataOnly="0" labelOnly="1" outline="0" fieldPosition="0">
        <references count="2">
          <reference field="0" count="1" selected="0">
            <x v="41"/>
          </reference>
          <reference field="1" count="1">
            <x v="3"/>
          </reference>
        </references>
      </pivotArea>
    </format>
    <format dxfId="29">
      <pivotArea dataOnly="0" labelOnly="1" outline="0" fieldPosition="0">
        <references count="2">
          <reference field="0" count="1" selected="0">
            <x v="42"/>
          </reference>
          <reference field="1" count="1">
            <x v="1"/>
          </reference>
        </references>
      </pivotArea>
    </format>
    <format dxfId="28">
      <pivotArea dataOnly="0" labelOnly="1" outline="0" fieldPosition="0">
        <references count="2">
          <reference field="0" count="1" selected="0">
            <x v="43"/>
          </reference>
          <reference field="1" count="1">
            <x v="4"/>
          </reference>
        </references>
      </pivotArea>
    </format>
    <format dxfId="27">
      <pivotArea dataOnly="0" labelOnly="1" outline="0" fieldPosition="0">
        <references count="2">
          <reference field="0" count="1" selected="0">
            <x v="44"/>
          </reference>
          <reference field="1" count="1">
            <x v="3"/>
          </reference>
        </references>
      </pivotArea>
    </format>
    <format dxfId="26">
      <pivotArea dataOnly="0" labelOnly="1" outline="0" fieldPosition="0">
        <references count="1">
          <reference field="4294967294" count="3">
            <x v="0"/>
            <x v="1"/>
            <x v="2"/>
          </reference>
        </references>
      </pivotArea>
    </format>
    <format dxfId="25">
      <pivotArea field="4" type="button" dataOnly="0" labelOnly="1" outline="0" axis="axisRow" fieldPosition="2"/>
    </format>
  </formats>
  <pivotTableStyleInfo name="PivotStyleLight2" showRowHeaders="0"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1" xr10:uid="{80299AA8-1684-42BE-BF96-690EE103BE62}" sourceName="Country">
  <pivotTables>
    <pivotTable tabId="16" name="PivotTable2"/>
  </pivotTables>
  <data>
    <tabular pivotCacheId="1572548548">
      <items count="47">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5" s="1" nd="1"/>
        <i x="46" s="1" nd="1"/>
        <i x="44"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ponent1" xr10:uid="{3E507592-672A-4597-9287-875FA98F21F2}" sourceName="Component">
  <pivotTables>
    <pivotTable tabId="16" name="PivotTable2"/>
  </pivotTables>
  <data>
    <tabular pivotCacheId="1572548548">
      <items count="4">
        <i x="0" s="1"/>
        <i x="2" s="1"/>
        <i x="1" s="1"/>
        <i x="3"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4955259B-083B-4FF3-B9E3-B41154BC42D5}" sourceName="Region">
  <pivotTables>
    <pivotTable tabId="16" name="PivotTable2"/>
  </pivotTables>
  <data>
    <tabular pivotCacheId="1572548548">
      <items count="11">
        <i x="2" s="1"/>
        <i x="1" s="1"/>
        <i x="4" s="1"/>
        <i x="5" s="1"/>
        <i x="0" s="1"/>
        <i x="6" s="1"/>
        <i x="9" s="1"/>
        <i x="7" s="1"/>
        <i x="3" s="1"/>
        <i x="8" s="1"/>
        <i x="10"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tching_Funds_Priority_Area" xr10:uid="{D6699267-64BE-44BF-B6C8-34F3AD94D0DE}" sourceName="Matching Funds Priority Area ">
  <pivotTables>
    <pivotTable tabId="16" name="PivotTable2"/>
  </pivotTables>
  <data>
    <tabular pivotCacheId="1572548548">
      <items count="9">
        <i x="3" s="1"/>
        <i x="6" s="1"/>
        <i x="0" s="1"/>
        <i x="8" s="1"/>
        <i x="1" s="1"/>
        <i x="4" s="1"/>
        <i x="5" s="1"/>
        <i x="7"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1" xr10:uid="{40BBCB0A-3889-4959-8DA5-579DAB515790}" cache="Slicer_Country1" caption="Country" style="Slicer Style 1" rowHeight="241300"/>
  <slicer name="Component 1" xr10:uid="{8A3759F3-5927-4A7A-8D94-C546BED6901D}" cache="Slicer_Component1" caption="Component" style="Slicer Style 1" rowHeight="241300"/>
  <slicer name="Region 1" xr10:uid="{166EB57C-37CA-415F-A67A-15D2CF519B5A}" cache="Slicer_Region1" caption="Region" style="Slicer Style 1" rowHeight="241300"/>
  <slicer name="Matching Funds Priority Area " xr10:uid="{FFD87341-6473-4AFE-8E2C-91B14FBB0AEC}" cache="Slicer_Matching_Funds_Priority_Area" caption="Matching Funds Priority Area " style="Slicer Style 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17D53F-FA84-4052-A24B-BE219C6AA80F}" name="process" displayName="process" ref="A1:L96" totalsRowShown="0">
  <tableColumns count="12">
    <tableColumn id="1" xr3:uid="{4CC0471D-04E1-40CA-9D18-699A269C45AE}" name="Country">
      <calculatedColumnFormula>import[[#This Row],[Country or Multicountry]]</calculatedColumnFormula>
    </tableColumn>
    <tableColumn id="2" xr3:uid="{F0742633-8BEC-4DF0-BFF6-209318AFB917}" name="Region" dataDxfId="24">
      <calculatedColumnFormula>INDEX(region[Region],MATCH(process[[#This Row],[Country]],region[Country or Multi- country],0))</calculatedColumnFormula>
    </tableColumn>
    <tableColumn id="3" xr3:uid="{27C47AAC-3B10-46CB-ADCE-390CEF8CC9F4}" name="Component">
      <calculatedColumnFormula>'MF Tracker import'!C2</calculatedColumnFormula>
    </tableColumn>
    <tableColumn id="4" xr3:uid="{D0D05E3F-105A-4C55-98BC-E07CF009C51F}" name="Matching Funds Priority Area (MF)">
      <calculatedColumnFormula>'MF Tracker import'!D2</calculatedColumnFormula>
    </tableColumn>
    <tableColumn id="12" xr3:uid="{5A6592F4-468D-4425-8BD7-DC179A228BDD}" name="Matching Funds Priority Area " dataDxfId="23">
      <calculatedColumnFormula>RIGHT(D2, LEN(D2) - SEARCH("- ", D2))</calculatedColumnFormula>
    </tableColumn>
    <tableColumn id="5" xr3:uid="{40F2A47F-A7B0-4895-94F6-CCDBD511F43B}" name="TRP Outcome" dataDxfId="22">
      <calculatedColumnFormula>IF('MF Tracker import'!M2="Grant Making","Grant Making","-")</calculatedColumnFormula>
    </tableColumn>
    <tableColumn id="6" xr3:uid="{87448CF9-8230-478C-9F1B-1E4A62C77B7D}" name="Board Approval Date*" dataDxfId="21">
      <calculatedColumnFormula>import[[#This Row],[First Board Approval date]]</calculatedColumnFormula>
    </tableColumn>
    <tableColumn id="7" xr3:uid="{D7B00C2E-AF54-4F05-8A93-1D8DE18AC591}" name="Currency" dataDxfId="20">
      <calculatedColumnFormula>IF('MF Tracker import'!E2="USD","US$",'MF Tracker import'!E2)</calculatedColumnFormula>
    </tableColumn>
    <tableColumn id="8" xr3:uid="{08AF9A90-2A56-4F93-9CE4-5AB0D47AD782}" name="Communicated Matching Funds" dataDxfId="19">
      <calculatedColumnFormula>IF('MF Tracker import'!F2=0,"",'MF Tracker import'!F2)</calculatedColumnFormula>
    </tableColumn>
    <tableColumn id="9" xr3:uid="{BF15DF0E-528E-4E84-9538-AB1073443CD8}" name="Requested Matching Funds" dataDxfId="18">
      <calculatedColumnFormula>IF('MF Tracker import'!G2=0,0,'MF Tracker import'!G2)</calculatedColumnFormula>
    </tableColumn>
    <tableColumn id="10" xr3:uid="{D4523D35-CFA9-42A9-BE58-8700F684E78F}" name="Matching Funds Incorporated in Grants*" dataDxfId="17">
      <calculatedColumnFormula>IF('MF Tracker import'!J2=0,0,'MF Tracker import'!J2)</calculatedColumnFormula>
    </tableColumn>
    <tableColumn id="11" xr3:uid="{F553B9BF-1544-49CC-9EB1-2CA197BE1A0B}" name="TRP-Approved FR Amount" dataDxfId="16">
      <calculatedColumnFormula>IF('MF Tracker import'!H2=0,0,'MF Tracker import'!H2)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E55770-A10F-41D3-BEEB-EAA8A8A1EA95}" name="import" displayName="import" ref="B1:P96" totalsRowShown="0">
  <autoFilter ref="B1:P96" xr:uid="{38E55770-A10F-41D3-BEEB-EAA8A8A1EA95}">
    <filterColumn colId="6">
      <filters>
        <filter val="1,000,000.00"/>
        <filter val="1,006,500.00"/>
        <filter val="1,107,150.00"/>
        <filter val="1,300,000.00"/>
        <filter val="1,400,000.00"/>
        <filter val="1,500,000.00"/>
        <filter val="1,509,750.00"/>
        <filter val="1409100"/>
        <filter val="2,000,000.00"/>
        <filter val="2,013,000.00"/>
        <filter val="2,200,000.00"/>
        <filter val="2,400,000.00"/>
        <filter val="3,000,000.00"/>
        <filter val="3,019,500.00"/>
        <filter val="3,750,000.00"/>
        <filter val="3,824,700.00"/>
        <filter val="3,900,000.00"/>
        <filter val="4,000,000.00"/>
        <filter val="4,026,000.00"/>
        <filter val="5,000,000.00"/>
        <filter val="5,032,500.00"/>
        <filter val="5,400,000.00"/>
        <filter val="5,435,100.00"/>
        <filter val="500,000.00"/>
        <filter val="550,000.00"/>
        <filter val="6,000,000.00"/>
        <filter val="6,039,000.00"/>
        <filter val="6,500,000.00"/>
        <filter val="603,900.00"/>
        <filter val="7,000,000.00"/>
        <filter val="750,000.00"/>
        <filter val="754,875.00"/>
        <filter val="8,000,000.00"/>
        <filter val="800,000.00"/>
        <filter val="9,000,000.00"/>
        <filter val="900,000.00"/>
      </filters>
    </filterColumn>
  </autoFilter>
  <tableColumns count="15">
    <tableColumn id="1" xr3:uid="{E347D90A-3B62-4134-9022-965E31304A15}" name="Country or Multicountry"/>
    <tableColumn id="2" xr3:uid="{669097B8-56EE-4E6F-894B-B9481C81C647}" name="Priority Component"/>
    <tableColumn id="3" xr3:uid="{1A7A50B2-591C-4323-A4A6-445B4B82A5FC}" name="Priority Area"/>
    <tableColumn id="4" xr3:uid="{B27E0982-2774-4392-B5CE-0DB59016C51B}" name="Currency"/>
    <tableColumn id="13" xr3:uid="{8706AD2E-C793-412B-BE54-ACF95B1C7883}" name="Communicated Amount" dataCellStyle="Comma"/>
    <tableColumn id="9" xr3:uid="{486CDADB-C0D2-413C-83C9-5795826C8CDE}" name="Requested FR Amount" dataCellStyle="Comma"/>
    <tableColumn id="12" xr3:uid="{FC107238-EB8D-4C6D-A7F1-C7C73FAAC53F}" name="TRP-Approved FR Amount" dataCellStyle="Comma"/>
    <tableColumn id="7" xr3:uid="{42893A1E-B29D-4A5D-8721-B0807981B384}" name="Grant Amount Submitted to RFM" dataCellStyle="Comma"/>
    <tableColumn id="6" xr3:uid="{8ABBA6AF-8C23-4CA9-A747-BC8C71F0830B}" name="GAC-Recommended Grant Amount" dataCellStyle="Comma"/>
    <tableColumn id="11" xr3:uid="{0129A9AB-6E54-4A61-9316-00CE34901197}" name="TRP Review Window"/>
    <tableColumn id="5" xr3:uid="{8513B7A7-A27C-4836-B353-F8F43B239114}" name="Funding Request" dataDxfId="15"/>
    <tableColumn id="10" xr3:uid="{07DD45F8-78E5-48D7-A314-A703FCB88305}" name="TRP Review Outcome"/>
    <tableColumn id="8" xr3:uid="{A488041C-0433-4DA9-ADD0-0E2F14B79908}" name="Grant Approval Status"/>
    <tableColumn id="14" xr3:uid="{AA8A7134-67FA-4AD6-95C4-B3A2B1D6D91C}" name="leave blank" dataDxfId="14"/>
    <tableColumn id="15" xr3:uid="{213FF055-6E3B-4F41-B3AB-B61DE1B7040F}" name="First Board Approval date" dataDxfId="13">
      <calculatedColumnFormula>IF(IFERROR(INDEX(FR_tracker[First Board Approval],MATCH(import[[#This Row],[Funding Request]],FR_tracker[FR Name],0)),"-")=0,"-",IFERROR(INDEX(FR_tracker[First Board Approval],MATCH(import[[#This Row],[Funding Request]],FR_tracker[FR Name],0)),"-"))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987816-01E4-4D37-B07E-46CDBC256306}" name="region" displayName="region" ref="A1:B114" totalsRowShown="0">
  <autoFilter ref="A1:B114" xr:uid="{5ADA42F3-A7D6-439E-A7E2-2102175CCCD0}"/>
  <tableColumns count="2">
    <tableColumn id="1" xr3:uid="{159E2669-F6FE-4F81-86DD-798959A2AFBD}" name="Country or Multi- country"/>
    <tableColumn id="2" xr3:uid="{0259CCED-A2F6-475A-88EC-1686B80DBB4A}" name="Reg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C7FC9B-F355-459E-9572-1BEB461EEF4A}" name="FR_tracker" displayName="FR_tracker" ref="A1:X278" totalsRowShown="0">
  <autoFilter ref="A1:X278" xr:uid="{E7240359-3DB4-46BC-90C5-290C65B324DD}"/>
  <tableColumns count="24">
    <tableColumn id="2" xr3:uid="{9E5BB306-9E01-4146-B4FC-C99EB3A65C3B}" name="Country or Multi- country"/>
    <tableColumn id="10" xr3:uid="{2448F6AA-D12A-4615-A4DF-678B7344032D}" name="Region"/>
    <tableColumn id="5" xr3:uid="{0BE90B76-2933-4C41-B722-1E96FCF326E4}" name="Differentiation Category"/>
    <tableColumn id="1" xr3:uid="{5C3D3702-4477-4674-8EA2-25FFE9A901EF}" name="Component"/>
    <tableColumn id="8" xr3:uid="{A56999DD-5C76-465E-BD2C-F88769D774D2}" name="FR Name"/>
    <tableColumn id="9" xr3:uid="{0968595D-83AC-4A8C-AFE5-D397B9042506}" name="Funding Types Requested"/>
    <tableColumn id="11" xr3:uid="{C8F56063-C8E3-493B-98B6-94DCD5EE5D1F}" name="Review Approach"/>
    <tableColumn id="12" xr3:uid="{DF8660BF-3D74-4AF5-B4A4-C3EF4DFF559F}" name="TRP Review Window" dataDxfId="12"/>
    <tableColumn id="4" xr3:uid="{B556B4A2-4F6B-473D-AD31-EA76A487A172}" name="Current Stage" dataDxfId="11"/>
    <tableColumn id="13" xr3:uid="{120A84FD-76D9-49F3-B6A3-A462CE2365D4}" name="Submission Date" dataDxfId="10"/>
    <tableColumn id="14" xr3:uid="{DDCC912A-ABCC-43AC-AA09-24BDF8E9CD0F}" name="TRP Outcome"/>
    <tableColumn id="7" xr3:uid="{3AC7B9E1-E531-43B7-AAB0-23420BEA3F8A}" name="First GAC Meeting" dataDxfId="9"/>
    <tableColumn id="6" xr3:uid="{3A2EE7E6-2F34-4DF6-A1CE-698AD7B226E8}" name="First Board Approval" dataDxfId="8"/>
    <tableColumn id="15" xr3:uid="{0D94272C-8206-4071-BC01-622E1031E641}" name="Submission to Board Approval" dataDxfId="7"/>
    <tableColumn id="3" xr3:uid="{640AB70C-EEC7-4F09-9EFE-7FAC4C3F3667}" name="Currency"/>
    <tableColumn id="16" xr3:uid="{D90CAA9C-7A61-47F5-BEE5-19612B940F07}" name="Allocation (Split or Com- municated)" dataDxfId="6"/>
    <tableColumn id="21" xr3:uid="{FD479541-E723-4055-ABC5-6532D5C1F47F}" name="TRP Requested Allocation" dataDxfId="5"/>
    <tableColumn id="17" xr3:uid="{8D03E97F-7ABE-40F1-A8E4-5CBCAB54BEE8}" name="TRP Approved Allocation" dataDxfId="4"/>
    <tableColumn id="22" xr3:uid="{13C27348-CD05-426B-AD91-7C27037B0A78}" name="TRP Requested Matching Funds"/>
    <tableColumn id="18" xr3:uid="{E1E53FBF-8D98-4DD1-8387-1518B6E41F97}" name="TRP Approved Matching Funds"/>
    <tableColumn id="23" xr3:uid="{7F40B475-A583-4738-A00F-BB100EE7A8FB}" name="TRP Requested Multicountry" dataDxfId="3"/>
    <tableColumn id="19" xr3:uid="{77E7E5C6-E6AD-436B-A6BC-2EB6CEEE84CF}" name="TRP Approved Multicountry" dataDxfId="2"/>
    <tableColumn id="24" xr3:uid="{8313ABAA-28F0-4DD2-B38F-7EA88EADBD40}" name="TRP Requested PAAR" dataDxfId="1"/>
    <tableColumn id="20" xr3:uid="{143EDF47-1DA1-4073-A8B1-7B3F7BF69572}" name="TRP Approved PAAR"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4C9D2-2F90-4C10-B93B-E34FCD7168B9}">
  <dimension ref="B2:B16"/>
  <sheetViews>
    <sheetView workbookViewId="0">
      <selection activeCell="B8" sqref="B8"/>
    </sheetView>
  </sheetViews>
  <sheetFormatPr defaultRowHeight="14.5" x14ac:dyDescent="0.35"/>
  <sheetData>
    <row r="2" spans="2:2" s="36" customFormat="1" x14ac:dyDescent="0.35">
      <c r="B2" s="36" t="s">
        <v>0</v>
      </c>
    </row>
    <row r="3" spans="2:2" s="36" customFormat="1" x14ac:dyDescent="0.35">
      <c r="B3" s="36" t="s">
        <v>1</v>
      </c>
    </row>
    <row r="4" spans="2:2" s="36" customFormat="1" x14ac:dyDescent="0.35">
      <c r="B4" s="36" t="s">
        <v>2</v>
      </c>
    </row>
    <row r="5" spans="2:2" s="36" customFormat="1" x14ac:dyDescent="0.35">
      <c r="B5" s="36" t="s">
        <v>3</v>
      </c>
    </row>
    <row r="6" spans="2:2" x14ac:dyDescent="0.35">
      <c r="B6" t="s">
        <v>4</v>
      </c>
    </row>
    <row r="7" spans="2:2" x14ac:dyDescent="0.35">
      <c r="B7" t="s">
        <v>5</v>
      </c>
    </row>
    <row r="8" spans="2:2" x14ac:dyDescent="0.35">
      <c r="B8" t="s">
        <v>6</v>
      </c>
    </row>
    <row r="9" spans="2:2" x14ac:dyDescent="0.35">
      <c r="B9" t="s">
        <v>7</v>
      </c>
    </row>
    <row r="10" spans="2:2" x14ac:dyDescent="0.35">
      <c r="B10" t="s">
        <v>8</v>
      </c>
    </row>
    <row r="15" spans="2:2" x14ac:dyDescent="0.35">
      <c r="B15" s="35"/>
    </row>
    <row r="16" spans="2:2" x14ac:dyDescent="0.35">
      <c r="B16" s="35" t="s">
        <v>243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76F0-D7F5-4CD8-A6C9-3190711D97B0}">
  <sheetPr>
    <pageSetUpPr fitToPage="1"/>
  </sheetPr>
  <dimension ref="A2:XFC128"/>
  <sheetViews>
    <sheetView showGridLines="0" tabSelected="1" view="pageLayout" topLeftCell="A2" zoomScale="70" zoomScaleNormal="50" zoomScaleSheetLayoutView="80" zoomScalePageLayoutView="70" workbookViewId="0">
      <selection activeCell="A2" sqref="A2"/>
    </sheetView>
  </sheetViews>
  <sheetFormatPr defaultColWidth="0" defaultRowHeight="14" zeroHeight="1" x14ac:dyDescent="0.3"/>
  <cols>
    <col min="1" max="1" width="36.1796875" style="4" customWidth="1"/>
    <col min="2" max="2" width="35.54296875" style="4" customWidth="1"/>
    <col min="3" max="3" width="57.81640625" style="4" customWidth="1"/>
    <col min="4" max="4" width="25.81640625" style="4" customWidth="1"/>
    <col min="5" max="5" width="20.1796875" style="25" customWidth="1"/>
    <col min="6" max="6" width="23.453125" style="4" customWidth="1"/>
    <col min="7" max="7" width="29.81640625" style="4" customWidth="1"/>
    <col min="8" max="8" width="25.26953125" style="4" bestFit="1" customWidth="1"/>
    <col min="9" max="9" width="28.7265625" style="4" bestFit="1" customWidth="1"/>
    <col min="10" max="10" width="0.81640625" style="4" customWidth="1"/>
    <col min="11" max="16383" width="9.1796875" style="4" hidden="1"/>
    <col min="16384" max="16384" width="2.54296875" style="4" customWidth="1"/>
  </cols>
  <sheetData>
    <row r="2" spans="1:9" x14ac:dyDescent="0.3">
      <c r="A2" s="5"/>
      <c r="B2" s="5"/>
      <c r="C2" s="5"/>
      <c r="D2" s="5"/>
      <c r="E2" s="26"/>
      <c r="F2" s="5"/>
      <c r="G2" s="5"/>
      <c r="H2" s="5"/>
      <c r="I2" s="5"/>
    </row>
    <row r="3" spans="1:9" x14ac:dyDescent="0.3">
      <c r="A3" s="3" t="s">
        <v>9</v>
      </c>
      <c r="B3" s="5"/>
      <c r="C3" s="5"/>
      <c r="D3" s="5"/>
      <c r="E3" s="26"/>
      <c r="F3" s="5"/>
      <c r="G3" s="5"/>
      <c r="H3" s="5"/>
      <c r="I3" s="12"/>
    </row>
    <row r="4" spans="1:9" x14ac:dyDescent="0.3">
      <c r="A4" s="5"/>
      <c r="B4" s="5"/>
      <c r="C4" s="5"/>
      <c r="D4" s="5"/>
      <c r="E4" s="26"/>
      <c r="F4" s="5"/>
      <c r="G4" s="5"/>
      <c r="H4" s="5"/>
      <c r="I4" s="5"/>
    </row>
    <row r="5" spans="1:9" ht="44.15" customHeight="1" x14ac:dyDescent="0.3">
      <c r="A5" s="5"/>
      <c r="B5" s="5"/>
      <c r="C5" s="5"/>
      <c r="D5" s="5"/>
      <c r="E5" s="26"/>
      <c r="F5" s="27"/>
      <c r="G5" s="1" t="s">
        <v>10</v>
      </c>
      <c r="H5" s="1" t="s">
        <v>11</v>
      </c>
      <c r="I5" s="1" t="s">
        <v>12</v>
      </c>
    </row>
    <row r="6" spans="1:9" ht="21" customHeight="1" x14ac:dyDescent="0.3">
      <c r="A6" s="5"/>
      <c r="B6" s="5"/>
      <c r="C6" s="5"/>
      <c r="D6" s="5"/>
      <c r="E6" s="26"/>
      <c r="F6" s="28" t="s">
        <v>13</v>
      </c>
      <c r="G6" s="2">
        <f>COUNTA('MF Tracker process'!$A$2:$A$96)</f>
        <v>95</v>
      </c>
      <c r="H6" s="17">
        <f>SUMIF('MF Tracker process'!$H$2:$H$96,"US$",'MF Tracker process'!$I$2:$I$96) + SUMIF('MF Tracker process'!$H$2:$H$96,"EUR",'MF Tracker process'!$I$2:$I$96)*0.993541977148535</f>
        <v>274700000</v>
      </c>
      <c r="I6" s="18">
        <v>1</v>
      </c>
    </row>
    <row r="7" spans="1:9" ht="21" customHeight="1" x14ac:dyDescent="0.3">
      <c r="A7" s="5"/>
      <c r="B7" s="5"/>
      <c r="C7" s="5"/>
      <c r="D7" s="5"/>
      <c r="E7" s="26"/>
      <c r="F7" s="29" t="s">
        <v>14</v>
      </c>
      <c r="G7" s="2">
        <f>COUNTIF('MF Tracker process'!$F:$F,"Grant Making")</f>
        <v>89</v>
      </c>
      <c r="H7" s="17">
        <f>SUMIFS('MF Tracker process'!$L$2:$L$96,'MF Tracker process'!$H$2:$H$96,"US$",'MF Tracker process'!$F$2:$F$96,"Grant Making") + SUMIFS('MF Tracker process'!$L$2:$L$96,'MF Tracker process'!$H$2:$H$96,"EUR",'MF Tracker process'!$F$2:$F$96,"Grant Making")*0.993541977148535</f>
        <v>259450000.00000003</v>
      </c>
      <c r="I7" s="15">
        <f>IFERROR(H7/H6,"")</f>
        <v>0.94448489261012025</v>
      </c>
    </row>
    <row r="8" spans="1:9" ht="21" customHeight="1" x14ac:dyDescent="0.3">
      <c r="A8" s="5"/>
      <c r="B8" s="5"/>
      <c r="C8" s="5"/>
      <c r="D8" s="5"/>
      <c r="E8" s="26"/>
      <c r="F8" s="29" t="s">
        <v>15</v>
      </c>
      <c r="G8" s="2">
        <f>COUNTIF('MF Tracker process'!G:G,"&gt;0")</f>
        <v>81</v>
      </c>
      <c r="H8" s="17">
        <f>SUMIFS('MF Tracker process'!K:K,'MF Tracker process'!G:G,"&lt;&gt;-",'MF Tracker process'!H:H,"US$")+SUMIFS('MF Tracker process'!K:K,'MF Tracker process'!G:G,"&lt;&gt;-",'MF Tracker process'!H:H,"EUR")*0.993541977148535</f>
        <v>243942368.60407352</v>
      </c>
      <c r="I8" s="15">
        <f>IFERROR(H8/H6,"")</f>
        <v>0.88803192065552794</v>
      </c>
    </row>
    <row r="9" spans="1:9" x14ac:dyDescent="0.3">
      <c r="A9" s="5"/>
      <c r="B9" s="5"/>
      <c r="C9" s="5"/>
      <c r="D9" s="5"/>
      <c r="E9" s="26"/>
      <c r="F9" s="11"/>
      <c r="G9" s="16"/>
      <c r="H9" s="16"/>
      <c r="I9" s="5"/>
    </row>
    <row r="10" spans="1:9" x14ac:dyDescent="0.3">
      <c r="A10" s="5"/>
      <c r="B10" s="5"/>
      <c r="C10" s="5"/>
      <c r="D10" s="5"/>
      <c r="E10" s="30"/>
      <c r="F10" s="11"/>
      <c r="G10" s="16"/>
      <c r="H10" s="45"/>
      <c r="I10" s="5"/>
    </row>
    <row r="11" spans="1:9" x14ac:dyDescent="0.3">
      <c r="A11" s="5"/>
      <c r="B11" s="5"/>
      <c r="C11" s="5"/>
      <c r="D11" s="5"/>
      <c r="E11" s="26"/>
      <c r="F11" s="10"/>
      <c r="G11" s="11"/>
      <c r="H11" s="10"/>
      <c r="I11" s="5"/>
    </row>
    <row r="12" spans="1:9" x14ac:dyDescent="0.3">
      <c r="A12" s="5"/>
      <c r="B12" s="5"/>
      <c r="C12" s="5"/>
      <c r="D12" s="5"/>
      <c r="E12" s="26"/>
      <c r="F12" s="10"/>
      <c r="G12" s="11"/>
      <c r="H12" s="46"/>
      <c r="I12" s="5"/>
    </row>
    <row r="13" spans="1:9" ht="14.25" customHeight="1" x14ac:dyDescent="0.3">
      <c r="A13" s="5"/>
      <c r="B13" s="5"/>
      <c r="C13" s="5"/>
      <c r="D13" s="5"/>
      <c r="E13" s="26"/>
      <c r="F13" s="5"/>
      <c r="G13" s="5"/>
      <c r="H13" s="47"/>
      <c r="I13" s="5"/>
    </row>
    <row r="14" spans="1:9" hidden="1" x14ac:dyDescent="0.3">
      <c r="C14" s="5"/>
      <c r="D14" s="5"/>
      <c r="E14" s="26"/>
      <c r="F14" s="5"/>
      <c r="G14" s="5"/>
      <c r="H14" s="5"/>
      <c r="I14" s="5"/>
    </row>
    <row r="15" spans="1:9" x14ac:dyDescent="0.3">
      <c r="A15" s="5"/>
      <c r="B15" s="5"/>
      <c r="C15" s="5"/>
      <c r="D15" s="5"/>
      <c r="E15" s="26"/>
      <c r="F15" s="5"/>
      <c r="G15" s="5"/>
      <c r="H15" s="5"/>
      <c r="I15" s="5"/>
    </row>
    <row r="16" spans="1:9" x14ac:dyDescent="0.3">
      <c r="A16" s="5"/>
      <c r="B16" s="5"/>
      <c r="C16" s="5"/>
      <c r="D16" s="5"/>
      <c r="E16" s="26"/>
      <c r="F16" s="5"/>
      <c r="G16" s="5"/>
      <c r="H16" s="5"/>
      <c r="I16" s="5"/>
    </row>
    <row r="17" spans="1:9" x14ac:dyDescent="0.3">
      <c r="A17" s="5"/>
      <c r="B17" s="5"/>
      <c r="C17" s="5"/>
      <c r="D17" s="5"/>
      <c r="E17" s="26"/>
      <c r="F17" s="5"/>
      <c r="G17" s="5"/>
      <c r="H17" s="5"/>
      <c r="I17" s="5"/>
    </row>
    <row r="18" spans="1:9" s="6" customFormat="1" ht="31" x14ac:dyDescent="0.3">
      <c r="A18" s="8" t="s">
        <v>16</v>
      </c>
      <c r="B18" s="8" t="s">
        <v>17</v>
      </c>
      <c r="C18" s="8" t="s">
        <v>381</v>
      </c>
      <c r="D18" s="8" t="s">
        <v>18</v>
      </c>
      <c r="E18" s="31" t="s">
        <v>19</v>
      </c>
      <c r="F18" s="9" t="s">
        <v>20</v>
      </c>
      <c r="G18" s="9" t="s">
        <v>21</v>
      </c>
      <c r="H18" s="9" t="s">
        <v>22</v>
      </c>
      <c r="I18" s="9" t="s">
        <v>23</v>
      </c>
    </row>
    <row r="19" spans="1:9" ht="15.5" x14ac:dyDescent="0.3">
      <c r="A19" s="7" t="s">
        <v>24</v>
      </c>
      <c r="B19" s="7" t="s">
        <v>25</v>
      </c>
      <c r="C19" s="7" t="s">
        <v>382</v>
      </c>
      <c r="D19" s="7" t="s">
        <v>26</v>
      </c>
      <c r="E19" s="32">
        <v>45268</v>
      </c>
      <c r="F19" s="7" t="s">
        <v>27</v>
      </c>
      <c r="G19" s="13">
        <v>1000000</v>
      </c>
      <c r="H19" s="13">
        <v>1000000</v>
      </c>
      <c r="I19" s="13">
        <v>1000000</v>
      </c>
    </row>
    <row r="20" spans="1:9" ht="15.5" x14ac:dyDescent="0.3">
      <c r="A20" s="7" t="s">
        <v>24</v>
      </c>
      <c r="B20" s="7" t="s">
        <v>25</v>
      </c>
      <c r="C20" s="7" t="s">
        <v>383</v>
      </c>
      <c r="D20" s="7" t="s">
        <v>26</v>
      </c>
      <c r="E20" s="32">
        <v>45268</v>
      </c>
      <c r="F20" s="7" t="s">
        <v>27</v>
      </c>
      <c r="G20" s="13">
        <v>1000000</v>
      </c>
      <c r="H20" s="13">
        <v>1000000</v>
      </c>
      <c r="I20" s="13">
        <v>1000000</v>
      </c>
    </row>
    <row r="21" spans="1:9" ht="15.5" x14ac:dyDescent="0.3">
      <c r="A21" s="7" t="s">
        <v>24</v>
      </c>
      <c r="B21" s="7" t="s">
        <v>25</v>
      </c>
      <c r="C21" s="7" t="s">
        <v>384</v>
      </c>
      <c r="D21" s="7" t="s">
        <v>26</v>
      </c>
      <c r="E21" s="32">
        <v>45231</v>
      </c>
      <c r="F21" s="7" t="s">
        <v>27</v>
      </c>
      <c r="G21" s="13">
        <v>5000000</v>
      </c>
      <c r="H21" s="13">
        <v>5000000</v>
      </c>
      <c r="I21" s="13">
        <v>5000000</v>
      </c>
    </row>
    <row r="22" spans="1:9" ht="15.5" x14ac:dyDescent="0.3">
      <c r="A22" s="7" t="s">
        <v>28</v>
      </c>
      <c r="B22" s="7" t="s">
        <v>29</v>
      </c>
      <c r="C22" s="7" t="s">
        <v>382</v>
      </c>
      <c r="D22" s="7" t="s">
        <v>26</v>
      </c>
      <c r="E22" s="32" t="s">
        <v>33</v>
      </c>
      <c r="F22" s="7" t="s">
        <v>27</v>
      </c>
      <c r="G22" s="13">
        <v>1000000</v>
      </c>
      <c r="H22" s="13">
        <v>1000000</v>
      </c>
      <c r="I22" s="13">
        <v>0</v>
      </c>
    </row>
    <row r="23" spans="1:9" ht="15.5" x14ac:dyDescent="0.3">
      <c r="A23" s="7" t="s">
        <v>30</v>
      </c>
      <c r="B23" s="7" t="s">
        <v>31</v>
      </c>
      <c r="C23" s="7" t="s">
        <v>382</v>
      </c>
      <c r="D23" s="7" t="s">
        <v>26</v>
      </c>
      <c r="E23" s="32">
        <v>45279</v>
      </c>
      <c r="F23" s="7" t="s">
        <v>32</v>
      </c>
      <c r="G23" s="13">
        <v>1006500</v>
      </c>
      <c r="H23" s="13">
        <v>1006500</v>
      </c>
      <c r="I23" s="13">
        <v>1006500</v>
      </c>
    </row>
    <row r="24" spans="1:9" ht="15.5" x14ac:dyDescent="0.3">
      <c r="A24" s="7" t="s">
        <v>30</v>
      </c>
      <c r="B24" s="7" t="s">
        <v>31</v>
      </c>
      <c r="C24" s="7" t="s">
        <v>383</v>
      </c>
      <c r="D24" s="7" t="s">
        <v>26</v>
      </c>
      <c r="E24" s="32">
        <v>45279</v>
      </c>
      <c r="F24" s="7" t="s">
        <v>32</v>
      </c>
      <c r="G24" s="13">
        <v>603900</v>
      </c>
      <c r="H24" s="13">
        <v>603900</v>
      </c>
      <c r="I24" s="13">
        <v>603900</v>
      </c>
    </row>
    <row r="25" spans="1:9" ht="15.5" x14ac:dyDescent="0.3">
      <c r="A25" s="7" t="s">
        <v>34</v>
      </c>
      <c r="B25" s="7" t="s">
        <v>35</v>
      </c>
      <c r="C25" s="7" t="s">
        <v>383</v>
      </c>
      <c r="D25" s="7" t="s">
        <v>26</v>
      </c>
      <c r="E25" s="32" t="s">
        <v>33</v>
      </c>
      <c r="F25" s="7" t="s">
        <v>27</v>
      </c>
      <c r="G25" s="13">
        <v>750000</v>
      </c>
      <c r="H25" s="13">
        <v>750000</v>
      </c>
      <c r="I25" s="13">
        <v>0</v>
      </c>
    </row>
    <row r="26" spans="1:9" ht="15.5" x14ac:dyDescent="0.3">
      <c r="A26" s="7" t="s">
        <v>36</v>
      </c>
      <c r="B26" s="7" t="s">
        <v>37</v>
      </c>
      <c r="C26" s="7" t="s">
        <v>385</v>
      </c>
      <c r="D26" s="7" t="s">
        <v>26</v>
      </c>
      <c r="E26" s="32">
        <v>45279</v>
      </c>
      <c r="F26" s="7" t="s">
        <v>32</v>
      </c>
      <c r="G26" s="13">
        <v>6039000</v>
      </c>
      <c r="H26" s="13">
        <v>6039000</v>
      </c>
      <c r="I26" s="13">
        <v>6031754</v>
      </c>
    </row>
    <row r="27" spans="1:9" ht="15.5" x14ac:dyDescent="0.3">
      <c r="A27" s="7" t="s">
        <v>36</v>
      </c>
      <c r="B27" s="7" t="s">
        <v>37</v>
      </c>
      <c r="C27" s="7" t="s">
        <v>383</v>
      </c>
      <c r="D27" s="7" t="s">
        <v>26</v>
      </c>
      <c r="E27" s="32">
        <v>45279</v>
      </c>
      <c r="F27" s="7" t="s">
        <v>32</v>
      </c>
      <c r="G27" s="13">
        <v>1409100</v>
      </c>
      <c r="H27" s="13">
        <v>1409100</v>
      </c>
      <c r="I27" s="13">
        <v>103989</v>
      </c>
    </row>
    <row r="28" spans="1:9" ht="15.5" x14ac:dyDescent="0.3">
      <c r="A28" s="7" t="s">
        <v>36</v>
      </c>
      <c r="B28" s="7" t="s">
        <v>37</v>
      </c>
      <c r="C28" s="7" t="s">
        <v>386</v>
      </c>
      <c r="D28" s="7" t="s">
        <v>26</v>
      </c>
      <c r="E28" s="32">
        <v>45279</v>
      </c>
      <c r="F28" s="7" t="s">
        <v>32</v>
      </c>
      <c r="G28" s="13">
        <v>2013000</v>
      </c>
      <c r="H28" s="13">
        <v>2013000</v>
      </c>
      <c r="I28" s="13">
        <v>2011576</v>
      </c>
    </row>
    <row r="29" spans="1:9" ht="15.5" x14ac:dyDescent="0.3">
      <c r="A29" s="7" t="s">
        <v>36</v>
      </c>
      <c r="B29" s="7" t="s">
        <v>37</v>
      </c>
      <c r="C29" s="7" t="s">
        <v>387</v>
      </c>
      <c r="D29" s="7" t="s">
        <v>26</v>
      </c>
      <c r="E29" s="32">
        <v>45279</v>
      </c>
      <c r="F29" s="7" t="s">
        <v>32</v>
      </c>
      <c r="G29" s="13">
        <v>3019500</v>
      </c>
      <c r="H29" s="13">
        <v>3019500</v>
      </c>
      <c r="I29" s="13">
        <v>3017150</v>
      </c>
    </row>
    <row r="30" spans="1:9" ht="15.5" x14ac:dyDescent="0.3">
      <c r="A30" s="7" t="s">
        <v>38</v>
      </c>
      <c r="B30" s="7" t="s">
        <v>25</v>
      </c>
      <c r="C30" s="7" t="s">
        <v>384</v>
      </c>
      <c r="D30" s="7" t="s">
        <v>26</v>
      </c>
      <c r="E30" s="32">
        <v>45268</v>
      </c>
      <c r="F30" s="7" t="s">
        <v>27</v>
      </c>
      <c r="G30" s="13">
        <v>4000000</v>
      </c>
      <c r="H30" s="13">
        <v>4000000</v>
      </c>
      <c r="I30" s="13">
        <v>4000000</v>
      </c>
    </row>
    <row r="31" spans="1:9" ht="15.5" x14ac:dyDescent="0.3">
      <c r="A31" s="7" t="s">
        <v>39</v>
      </c>
      <c r="B31" s="7" t="s">
        <v>31</v>
      </c>
      <c r="C31" s="7" t="s">
        <v>382</v>
      </c>
      <c r="D31" s="7" t="s">
        <v>26</v>
      </c>
      <c r="E31" s="32">
        <v>45275</v>
      </c>
      <c r="F31" s="7" t="s">
        <v>32</v>
      </c>
      <c r="G31" s="13">
        <v>2013000</v>
      </c>
      <c r="H31" s="13">
        <v>2013000</v>
      </c>
      <c r="I31" s="13">
        <v>2013000</v>
      </c>
    </row>
    <row r="32" spans="1:9" ht="15.5" x14ac:dyDescent="0.3">
      <c r="A32" s="7" t="s">
        <v>39</v>
      </c>
      <c r="B32" s="7" t="s">
        <v>31</v>
      </c>
      <c r="C32" s="7" t="s">
        <v>383</v>
      </c>
      <c r="D32" s="7" t="s">
        <v>26</v>
      </c>
      <c r="E32" s="32">
        <v>45275</v>
      </c>
      <c r="F32" s="7" t="s">
        <v>32</v>
      </c>
      <c r="G32" s="13">
        <v>1107150</v>
      </c>
      <c r="H32" s="13">
        <v>1107150</v>
      </c>
      <c r="I32" s="13">
        <v>1107150</v>
      </c>
    </row>
    <row r="33" spans="1:9" ht="15.5" x14ac:dyDescent="0.3">
      <c r="A33" s="7" t="s">
        <v>39</v>
      </c>
      <c r="B33" s="7" t="s">
        <v>31</v>
      </c>
      <c r="C33" s="7" t="s">
        <v>384</v>
      </c>
      <c r="D33" s="7" t="s">
        <v>26</v>
      </c>
      <c r="E33" s="32">
        <v>45275</v>
      </c>
      <c r="F33" s="7" t="s">
        <v>32</v>
      </c>
      <c r="G33" s="13">
        <v>4026000</v>
      </c>
      <c r="H33" s="13">
        <v>4026000</v>
      </c>
      <c r="I33" s="13">
        <v>4026000</v>
      </c>
    </row>
    <row r="34" spans="1:9" ht="15.5" x14ac:dyDescent="0.3">
      <c r="A34" s="7" t="s">
        <v>40</v>
      </c>
      <c r="B34" s="7" t="s">
        <v>31</v>
      </c>
      <c r="C34" s="7" t="s">
        <v>387</v>
      </c>
      <c r="D34" s="7" t="s">
        <v>26</v>
      </c>
      <c r="E34" s="32" t="s">
        <v>33</v>
      </c>
      <c r="F34" s="7" t="s">
        <v>32</v>
      </c>
      <c r="G34" s="13">
        <v>5032500</v>
      </c>
      <c r="H34" s="13">
        <v>5032500</v>
      </c>
      <c r="I34" s="13">
        <v>0</v>
      </c>
    </row>
    <row r="35" spans="1:9" ht="15.5" x14ac:dyDescent="0.3">
      <c r="A35" s="7" t="s">
        <v>42</v>
      </c>
      <c r="B35" s="7" t="s">
        <v>37</v>
      </c>
      <c r="C35" s="7" t="s">
        <v>383</v>
      </c>
      <c r="D35" s="7" t="s">
        <v>26</v>
      </c>
      <c r="E35" s="32">
        <v>45279</v>
      </c>
      <c r="F35" s="7" t="s">
        <v>27</v>
      </c>
      <c r="G35" s="13">
        <v>2000000</v>
      </c>
      <c r="H35" s="13">
        <v>2000000</v>
      </c>
      <c r="I35" s="13">
        <v>0</v>
      </c>
    </row>
    <row r="36" spans="1:9" ht="15.5" x14ac:dyDescent="0.3">
      <c r="A36" s="7" t="s">
        <v>42</v>
      </c>
      <c r="B36" s="7" t="s">
        <v>37</v>
      </c>
      <c r="C36" s="7" t="s">
        <v>384</v>
      </c>
      <c r="D36" s="7" t="s">
        <v>26</v>
      </c>
      <c r="E36" s="32">
        <v>45279</v>
      </c>
      <c r="F36" s="7" t="s">
        <v>27</v>
      </c>
      <c r="G36" s="13">
        <v>4000000</v>
      </c>
      <c r="H36" s="13">
        <v>4000000</v>
      </c>
      <c r="I36" s="13">
        <v>4000000</v>
      </c>
    </row>
    <row r="37" spans="1:9" ht="15.5" x14ac:dyDescent="0.3">
      <c r="A37" s="7" t="s">
        <v>43</v>
      </c>
      <c r="B37" s="7" t="s">
        <v>37</v>
      </c>
      <c r="C37" s="7" t="s">
        <v>385</v>
      </c>
      <c r="D37" s="7" t="s">
        <v>26</v>
      </c>
      <c r="E37" s="32">
        <v>45268</v>
      </c>
      <c r="F37" s="7" t="s">
        <v>32</v>
      </c>
      <c r="G37" s="13">
        <v>6039000</v>
      </c>
      <c r="H37" s="13">
        <v>6039000</v>
      </c>
      <c r="I37" s="13">
        <v>6039000</v>
      </c>
    </row>
    <row r="38" spans="1:9" ht="15.5" x14ac:dyDescent="0.3">
      <c r="A38" s="7" t="s">
        <v>43</v>
      </c>
      <c r="B38" s="7" t="s">
        <v>37</v>
      </c>
      <c r="C38" s="7" t="s">
        <v>383</v>
      </c>
      <c r="D38" s="7" t="s">
        <v>26</v>
      </c>
      <c r="E38" s="32">
        <v>45159</v>
      </c>
      <c r="F38" s="7" t="s">
        <v>32</v>
      </c>
      <c r="G38" s="13">
        <v>1509750</v>
      </c>
      <c r="H38" s="13">
        <v>1509750</v>
      </c>
      <c r="I38" s="13">
        <v>1509750</v>
      </c>
    </row>
    <row r="39" spans="1:9" ht="15.5" x14ac:dyDescent="0.3">
      <c r="A39" s="7" t="s">
        <v>44</v>
      </c>
      <c r="B39" s="7" t="s">
        <v>35</v>
      </c>
      <c r="C39" s="7" t="s">
        <v>389</v>
      </c>
      <c r="D39" s="7" t="s">
        <v>26</v>
      </c>
      <c r="E39" s="32">
        <v>45426</v>
      </c>
      <c r="F39" s="7" t="s">
        <v>27</v>
      </c>
      <c r="G39" s="13">
        <v>1400000</v>
      </c>
      <c r="H39" s="13">
        <v>1400000</v>
      </c>
      <c r="I39" s="13">
        <v>1400000</v>
      </c>
    </row>
    <row r="40" spans="1:9" ht="15.5" x14ac:dyDescent="0.3">
      <c r="A40" s="7" t="s">
        <v>45</v>
      </c>
      <c r="B40" s="7" t="s">
        <v>46</v>
      </c>
      <c r="C40" s="7" t="s">
        <v>385</v>
      </c>
      <c r="D40" s="7" t="s">
        <v>26</v>
      </c>
      <c r="E40" s="32">
        <v>45426</v>
      </c>
      <c r="F40" s="7" t="s">
        <v>27</v>
      </c>
      <c r="G40" s="13">
        <v>6000000</v>
      </c>
      <c r="H40" s="13">
        <v>6000000</v>
      </c>
      <c r="I40" s="13">
        <v>6000000</v>
      </c>
    </row>
    <row r="41" spans="1:9" ht="15.5" x14ac:dyDescent="0.3">
      <c r="A41" s="7" t="s">
        <v>45</v>
      </c>
      <c r="B41" s="7" t="s">
        <v>46</v>
      </c>
      <c r="C41" s="7" t="s">
        <v>386</v>
      </c>
      <c r="D41" s="7" t="s">
        <v>26</v>
      </c>
      <c r="E41" s="32">
        <v>45426</v>
      </c>
      <c r="F41" s="7" t="s">
        <v>27</v>
      </c>
      <c r="G41" s="13">
        <v>2000000</v>
      </c>
      <c r="H41" s="13">
        <v>2000000</v>
      </c>
      <c r="I41" s="13">
        <v>2000000</v>
      </c>
    </row>
    <row r="42" spans="1:9" ht="15.5" x14ac:dyDescent="0.3">
      <c r="A42" s="7" t="s">
        <v>45</v>
      </c>
      <c r="B42" s="7" t="s">
        <v>46</v>
      </c>
      <c r="C42" s="7" t="s">
        <v>388</v>
      </c>
      <c r="D42" s="7" t="s">
        <v>26</v>
      </c>
      <c r="E42" s="32">
        <v>45426</v>
      </c>
      <c r="F42" s="7" t="s">
        <v>27</v>
      </c>
      <c r="G42" s="13">
        <v>2000000</v>
      </c>
      <c r="H42" s="13">
        <v>2000000</v>
      </c>
      <c r="I42" s="13">
        <v>2000000</v>
      </c>
    </row>
    <row r="43" spans="1:9" ht="15.5" x14ac:dyDescent="0.3">
      <c r="A43" s="7" t="s">
        <v>45</v>
      </c>
      <c r="B43" s="7" t="s">
        <v>46</v>
      </c>
      <c r="C43" s="7" t="s">
        <v>384</v>
      </c>
      <c r="D43" s="7" t="s">
        <v>26</v>
      </c>
      <c r="E43" s="32">
        <v>45426</v>
      </c>
      <c r="F43" s="7" t="s">
        <v>27</v>
      </c>
      <c r="G43" s="13">
        <v>4000000</v>
      </c>
      <c r="H43" s="13">
        <v>4000000</v>
      </c>
      <c r="I43" s="13">
        <v>4000000</v>
      </c>
    </row>
    <row r="44" spans="1:9" ht="15.5" x14ac:dyDescent="0.3">
      <c r="A44" s="7" t="s">
        <v>47</v>
      </c>
      <c r="B44" s="7" t="s">
        <v>37</v>
      </c>
      <c r="C44" s="7" t="s">
        <v>382</v>
      </c>
      <c r="D44" s="7" t="s">
        <v>26</v>
      </c>
      <c r="E44" s="32">
        <v>45279</v>
      </c>
      <c r="F44" s="7" t="s">
        <v>27</v>
      </c>
      <c r="G44" s="13">
        <v>1000000</v>
      </c>
      <c r="H44" s="13">
        <v>1000000</v>
      </c>
      <c r="I44" s="13">
        <v>1000000</v>
      </c>
    </row>
    <row r="45" spans="1:9" ht="15.5" x14ac:dyDescent="0.3">
      <c r="A45" s="7" t="s">
        <v>47</v>
      </c>
      <c r="B45" s="7" t="s">
        <v>37</v>
      </c>
      <c r="C45" s="7" t="s">
        <v>383</v>
      </c>
      <c r="D45" s="7" t="s">
        <v>26</v>
      </c>
      <c r="E45" s="32">
        <v>45279</v>
      </c>
      <c r="F45" s="7" t="s">
        <v>27</v>
      </c>
      <c r="G45" s="13">
        <v>2000000</v>
      </c>
      <c r="H45" s="13">
        <v>2000000</v>
      </c>
      <c r="I45" s="13">
        <v>2000000</v>
      </c>
    </row>
    <row r="46" spans="1:9" ht="15.5" x14ac:dyDescent="0.3">
      <c r="A46" s="7" t="s">
        <v>47</v>
      </c>
      <c r="B46" s="7" t="s">
        <v>37</v>
      </c>
      <c r="C46" s="7" t="s">
        <v>387</v>
      </c>
      <c r="D46" s="7" t="s">
        <v>26</v>
      </c>
      <c r="E46" s="32">
        <v>45279</v>
      </c>
      <c r="F46" s="7" t="s">
        <v>27</v>
      </c>
      <c r="G46" s="13">
        <v>5000000</v>
      </c>
      <c r="H46" s="13">
        <v>5000000</v>
      </c>
      <c r="I46" s="13">
        <v>5000000</v>
      </c>
    </row>
    <row r="47" spans="1:9" ht="15.5" x14ac:dyDescent="0.3">
      <c r="A47" s="7" t="s">
        <v>47</v>
      </c>
      <c r="B47" s="7" t="s">
        <v>37</v>
      </c>
      <c r="C47" s="7" t="s">
        <v>388</v>
      </c>
      <c r="D47" s="7" t="s">
        <v>26</v>
      </c>
      <c r="E47" s="32">
        <v>45279</v>
      </c>
      <c r="F47" s="7" t="s">
        <v>27</v>
      </c>
      <c r="G47" s="13">
        <v>2000000</v>
      </c>
      <c r="H47" s="13">
        <v>2000000</v>
      </c>
      <c r="I47" s="13">
        <v>2000000</v>
      </c>
    </row>
    <row r="48" spans="1:9" ht="15.5" x14ac:dyDescent="0.3">
      <c r="A48" s="7" t="s">
        <v>47</v>
      </c>
      <c r="B48" s="7" t="s">
        <v>37</v>
      </c>
      <c r="C48" s="7" t="s">
        <v>384</v>
      </c>
      <c r="D48" s="7" t="s">
        <v>26</v>
      </c>
      <c r="E48" s="32">
        <v>45279</v>
      </c>
      <c r="F48" s="7" t="s">
        <v>27</v>
      </c>
      <c r="G48" s="13">
        <v>4000000</v>
      </c>
      <c r="H48" s="13">
        <v>4000000</v>
      </c>
      <c r="I48" s="13">
        <v>4000000</v>
      </c>
    </row>
    <row r="49" spans="1:9" ht="15.5" x14ac:dyDescent="0.3">
      <c r="A49" s="7" t="s">
        <v>48</v>
      </c>
      <c r="B49" s="7" t="s">
        <v>49</v>
      </c>
      <c r="C49" s="7" t="s">
        <v>382</v>
      </c>
      <c r="D49" s="7" t="s">
        <v>33</v>
      </c>
      <c r="E49" s="32" t="s">
        <v>33</v>
      </c>
      <c r="F49" s="7" t="s">
        <v>27</v>
      </c>
      <c r="G49" s="13">
        <v>1000000</v>
      </c>
      <c r="H49" s="13">
        <v>0</v>
      </c>
      <c r="I49" s="13">
        <v>0</v>
      </c>
    </row>
    <row r="50" spans="1:9" ht="15.5" x14ac:dyDescent="0.3">
      <c r="A50" s="7" t="s">
        <v>48</v>
      </c>
      <c r="B50" s="7" t="s">
        <v>49</v>
      </c>
      <c r="C50" s="7" t="s">
        <v>383</v>
      </c>
      <c r="D50" s="7" t="s">
        <v>33</v>
      </c>
      <c r="E50" s="32" t="s">
        <v>33</v>
      </c>
      <c r="F50" s="7" t="s">
        <v>27</v>
      </c>
      <c r="G50" s="13">
        <v>500000</v>
      </c>
      <c r="H50" s="13">
        <v>0</v>
      </c>
      <c r="I50" s="13">
        <v>0</v>
      </c>
    </row>
    <row r="51" spans="1:9" ht="15.5" x14ac:dyDescent="0.3">
      <c r="A51" s="7" t="s">
        <v>133</v>
      </c>
      <c r="B51" s="7" t="s">
        <v>25</v>
      </c>
      <c r="C51" s="7" t="s">
        <v>384</v>
      </c>
      <c r="D51" s="7" t="s">
        <v>26</v>
      </c>
      <c r="E51" s="32">
        <v>45377</v>
      </c>
      <c r="F51" s="7" t="s">
        <v>27</v>
      </c>
      <c r="G51" s="13">
        <v>4000000</v>
      </c>
      <c r="H51" s="13">
        <v>4000000</v>
      </c>
      <c r="I51" s="13">
        <v>4000000</v>
      </c>
    </row>
    <row r="52" spans="1:9" ht="15.5" x14ac:dyDescent="0.3">
      <c r="A52" s="7" t="s">
        <v>50</v>
      </c>
      <c r="B52" s="7" t="s">
        <v>25</v>
      </c>
      <c r="C52" s="7" t="s">
        <v>382</v>
      </c>
      <c r="D52" s="7" t="s">
        <v>26</v>
      </c>
      <c r="E52" s="32">
        <v>45239</v>
      </c>
      <c r="F52" s="7" t="s">
        <v>27</v>
      </c>
      <c r="G52" s="13">
        <v>2000000</v>
      </c>
      <c r="H52" s="13">
        <v>2000000</v>
      </c>
      <c r="I52" s="13">
        <v>2000000</v>
      </c>
    </row>
    <row r="53" spans="1:9" ht="15.5" x14ac:dyDescent="0.3">
      <c r="A53" s="7" t="s">
        <v>50</v>
      </c>
      <c r="B53" s="7" t="s">
        <v>25</v>
      </c>
      <c r="C53" s="7" t="s">
        <v>383</v>
      </c>
      <c r="D53" s="7" t="s">
        <v>26</v>
      </c>
      <c r="E53" s="32">
        <v>45239</v>
      </c>
      <c r="F53" s="7" t="s">
        <v>27</v>
      </c>
      <c r="G53" s="13">
        <v>1500000</v>
      </c>
      <c r="H53" s="13">
        <v>1500000</v>
      </c>
      <c r="I53" s="13">
        <v>1500000</v>
      </c>
    </row>
    <row r="54" spans="1:9" ht="15.5" x14ac:dyDescent="0.3">
      <c r="A54" s="7" t="s">
        <v>50</v>
      </c>
      <c r="B54" s="7" t="s">
        <v>25</v>
      </c>
      <c r="C54" s="7" t="s">
        <v>387</v>
      </c>
      <c r="D54" s="7" t="s">
        <v>26</v>
      </c>
      <c r="E54" s="32">
        <v>45239</v>
      </c>
      <c r="F54" s="7" t="s">
        <v>27</v>
      </c>
      <c r="G54" s="13">
        <v>7000000</v>
      </c>
      <c r="H54" s="13">
        <v>7000000</v>
      </c>
      <c r="I54" s="13">
        <v>7000000</v>
      </c>
    </row>
    <row r="55" spans="1:9" ht="15.5" x14ac:dyDescent="0.3">
      <c r="A55" s="7" t="s">
        <v>50</v>
      </c>
      <c r="B55" s="7" t="s">
        <v>25</v>
      </c>
      <c r="C55" s="7" t="s">
        <v>384</v>
      </c>
      <c r="D55" s="7" t="s">
        <v>26</v>
      </c>
      <c r="E55" s="32">
        <v>45239</v>
      </c>
      <c r="F55" s="7" t="s">
        <v>27</v>
      </c>
      <c r="G55" s="13">
        <v>4000000</v>
      </c>
      <c r="H55" s="13">
        <v>4000000</v>
      </c>
      <c r="I55" s="13">
        <v>4000000</v>
      </c>
    </row>
    <row r="56" spans="1:9" ht="15.5" x14ac:dyDescent="0.3">
      <c r="A56" s="7" t="s">
        <v>51</v>
      </c>
      <c r="B56" s="7" t="s">
        <v>49</v>
      </c>
      <c r="C56" s="7" t="s">
        <v>382</v>
      </c>
      <c r="D56" s="7" t="s">
        <v>26</v>
      </c>
      <c r="E56" s="32" t="s">
        <v>33</v>
      </c>
      <c r="F56" s="7" t="s">
        <v>27</v>
      </c>
      <c r="G56" s="13">
        <v>1000000</v>
      </c>
      <c r="H56" s="13">
        <v>1000000</v>
      </c>
      <c r="I56" s="13">
        <v>0</v>
      </c>
    </row>
    <row r="57" spans="1:9" ht="15.5" x14ac:dyDescent="0.3">
      <c r="A57" s="7" t="s">
        <v>51</v>
      </c>
      <c r="B57" s="7" t="s">
        <v>49</v>
      </c>
      <c r="C57" s="7" t="s">
        <v>383</v>
      </c>
      <c r="D57" s="7" t="s">
        <v>26</v>
      </c>
      <c r="E57" s="32" t="s">
        <v>33</v>
      </c>
      <c r="F57" s="7" t="s">
        <v>27</v>
      </c>
      <c r="G57" s="13">
        <v>900000</v>
      </c>
      <c r="H57" s="13">
        <v>900000</v>
      </c>
      <c r="I57" s="13">
        <v>0</v>
      </c>
    </row>
    <row r="58" spans="1:9" ht="15.5" x14ac:dyDescent="0.3">
      <c r="A58" s="7" t="s">
        <v>52</v>
      </c>
      <c r="B58" s="7" t="s">
        <v>46</v>
      </c>
      <c r="C58" s="7" t="s">
        <v>385</v>
      </c>
      <c r="D58" s="7" t="s">
        <v>26</v>
      </c>
      <c r="E58" s="32">
        <v>45460</v>
      </c>
      <c r="F58" s="7" t="s">
        <v>27</v>
      </c>
      <c r="G58" s="13">
        <v>6000000</v>
      </c>
      <c r="H58" s="13">
        <v>6000000</v>
      </c>
      <c r="I58" s="13">
        <v>6000000</v>
      </c>
    </row>
    <row r="59" spans="1:9" ht="15.5" x14ac:dyDescent="0.3">
      <c r="A59" s="7" t="s">
        <v>52</v>
      </c>
      <c r="B59" s="7" t="s">
        <v>46</v>
      </c>
      <c r="C59" s="7" t="s">
        <v>390</v>
      </c>
      <c r="D59" s="7" t="s">
        <v>26</v>
      </c>
      <c r="E59" s="32">
        <v>45460</v>
      </c>
      <c r="F59" s="7" t="s">
        <v>27</v>
      </c>
      <c r="G59" s="13">
        <v>3000000</v>
      </c>
      <c r="H59" s="13">
        <v>3000000</v>
      </c>
      <c r="I59" s="13">
        <v>3000000</v>
      </c>
    </row>
    <row r="60" spans="1:9" ht="15.5" x14ac:dyDescent="0.3">
      <c r="A60" s="7" t="s">
        <v>52</v>
      </c>
      <c r="B60" s="7" t="s">
        <v>46</v>
      </c>
      <c r="C60" s="7" t="s">
        <v>383</v>
      </c>
      <c r="D60" s="7" t="s">
        <v>26</v>
      </c>
      <c r="E60" s="32">
        <v>45460</v>
      </c>
      <c r="F60" s="7" t="s">
        <v>27</v>
      </c>
      <c r="G60" s="13">
        <v>2000000</v>
      </c>
      <c r="H60" s="13">
        <v>2000000</v>
      </c>
      <c r="I60" s="13">
        <v>2000000</v>
      </c>
    </row>
    <row r="61" spans="1:9" ht="15.5" x14ac:dyDescent="0.3">
      <c r="A61" s="7" t="s">
        <v>52</v>
      </c>
      <c r="B61" s="7" t="s">
        <v>46</v>
      </c>
      <c r="C61" s="7" t="s">
        <v>384</v>
      </c>
      <c r="D61" s="7" t="s">
        <v>26</v>
      </c>
      <c r="E61" s="32">
        <v>45460</v>
      </c>
      <c r="F61" s="7" t="s">
        <v>27</v>
      </c>
      <c r="G61" s="13">
        <v>4000000</v>
      </c>
      <c r="H61" s="13">
        <v>4000000</v>
      </c>
      <c r="I61" s="13">
        <v>4000000</v>
      </c>
    </row>
    <row r="62" spans="1:9" ht="15.5" x14ac:dyDescent="0.3">
      <c r="A62" s="7" t="s">
        <v>53</v>
      </c>
      <c r="B62" s="7" t="s">
        <v>29</v>
      </c>
      <c r="C62" s="7" t="s">
        <v>383</v>
      </c>
      <c r="D62" s="7" t="s">
        <v>26</v>
      </c>
      <c r="E62" s="32">
        <v>45268</v>
      </c>
      <c r="F62" s="7" t="s">
        <v>27</v>
      </c>
      <c r="G62" s="13">
        <v>500000</v>
      </c>
      <c r="H62" s="13">
        <v>500000</v>
      </c>
      <c r="I62" s="13">
        <v>500000</v>
      </c>
    </row>
    <row r="63" spans="1:9" ht="15.5" x14ac:dyDescent="0.3">
      <c r="A63" s="7" t="s">
        <v>138</v>
      </c>
      <c r="B63" s="7" t="s">
        <v>61</v>
      </c>
      <c r="C63" s="7" t="s">
        <v>388</v>
      </c>
      <c r="D63" s="7" t="s">
        <v>26</v>
      </c>
      <c r="E63" s="32">
        <v>45279</v>
      </c>
      <c r="F63" s="7" t="s">
        <v>27</v>
      </c>
      <c r="G63" s="13">
        <v>2000000</v>
      </c>
      <c r="H63" s="13">
        <v>2000000</v>
      </c>
      <c r="I63" s="13">
        <v>2000000</v>
      </c>
    </row>
    <row r="64" spans="1:9" ht="15.5" x14ac:dyDescent="0.3">
      <c r="A64" s="7" t="s">
        <v>54</v>
      </c>
      <c r="B64" s="7" t="s">
        <v>35</v>
      </c>
      <c r="C64" s="7" t="s">
        <v>389</v>
      </c>
      <c r="D64" s="7" t="s">
        <v>26</v>
      </c>
      <c r="E64" s="32">
        <v>45342</v>
      </c>
      <c r="F64" s="7" t="s">
        <v>27</v>
      </c>
      <c r="G64" s="13">
        <v>1300000</v>
      </c>
      <c r="H64" s="13">
        <v>1300000</v>
      </c>
      <c r="I64" s="13">
        <v>1300000</v>
      </c>
    </row>
    <row r="65" spans="1:9" ht="15.5" x14ac:dyDescent="0.3">
      <c r="A65" s="7" t="s">
        <v>139</v>
      </c>
      <c r="B65" s="7" t="s">
        <v>63</v>
      </c>
      <c r="C65" s="7" t="s">
        <v>385</v>
      </c>
      <c r="D65" s="7" t="s">
        <v>26</v>
      </c>
      <c r="E65" s="32">
        <v>45426</v>
      </c>
      <c r="F65" s="7" t="s">
        <v>27</v>
      </c>
      <c r="G65" s="13">
        <v>3900000</v>
      </c>
      <c r="H65" s="13">
        <v>3900000</v>
      </c>
      <c r="I65" s="13">
        <v>3900000</v>
      </c>
    </row>
    <row r="66" spans="1:9" ht="15.5" x14ac:dyDescent="0.3">
      <c r="A66" s="7" t="s">
        <v>139</v>
      </c>
      <c r="B66" s="7" t="s">
        <v>63</v>
      </c>
      <c r="C66" s="7" t="s">
        <v>387</v>
      </c>
      <c r="D66" s="7" t="s">
        <v>26</v>
      </c>
      <c r="E66" s="32">
        <v>45279</v>
      </c>
      <c r="F66" s="7" t="s">
        <v>27</v>
      </c>
      <c r="G66" s="13">
        <v>2000000</v>
      </c>
      <c r="H66" s="13">
        <v>2000000</v>
      </c>
      <c r="I66" s="13">
        <v>2000000</v>
      </c>
    </row>
    <row r="67" spans="1:9" ht="15.5" x14ac:dyDescent="0.3">
      <c r="A67" s="7" t="s">
        <v>55</v>
      </c>
      <c r="B67" s="7" t="s">
        <v>35</v>
      </c>
      <c r="C67" s="7" t="s">
        <v>387</v>
      </c>
      <c r="D67" s="7" t="s">
        <v>26</v>
      </c>
      <c r="E67" s="32">
        <v>45279</v>
      </c>
      <c r="F67" s="7" t="s">
        <v>27</v>
      </c>
      <c r="G67" s="13">
        <v>8000000</v>
      </c>
      <c r="H67" s="13">
        <v>8000000</v>
      </c>
      <c r="I67" s="13">
        <v>8000000</v>
      </c>
    </row>
    <row r="68" spans="1:9" ht="15.5" x14ac:dyDescent="0.3">
      <c r="A68" s="7" t="s">
        <v>56</v>
      </c>
      <c r="B68" s="7" t="s">
        <v>37</v>
      </c>
      <c r="C68" s="7" t="s">
        <v>385</v>
      </c>
      <c r="D68" s="7" t="s">
        <v>26</v>
      </c>
      <c r="E68" s="32">
        <v>45275</v>
      </c>
      <c r="F68" s="7" t="s">
        <v>32</v>
      </c>
      <c r="G68" s="13">
        <v>5435100</v>
      </c>
      <c r="H68" s="13">
        <v>5435100</v>
      </c>
      <c r="I68" s="13">
        <v>5435100</v>
      </c>
    </row>
    <row r="69" spans="1:9" ht="15.5" x14ac:dyDescent="0.3">
      <c r="A69" s="7" t="s">
        <v>57</v>
      </c>
      <c r="B69" s="7" t="s">
        <v>46</v>
      </c>
      <c r="C69" s="7" t="s">
        <v>389</v>
      </c>
      <c r="D69" s="7" t="s">
        <v>26</v>
      </c>
      <c r="E69" s="32">
        <v>45279</v>
      </c>
      <c r="F69" s="7" t="s">
        <v>27</v>
      </c>
      <c r="G69" s="13">
        <v>2000000</v>
      </c>
      <c r="H69" s="13">
        <v>2000000</v>
      </c>
      <c r="I69" s="13">
        <v>2000000</v>
      </c>
    </row>
    <row r="70" spans="1:9" ht="15.5" x14ac:dyDescent="0.3">
      <c r="A70" s="7" t="s">
        <v>57</v>
      </c>
      <c r="B70" s="7" t="s">
        <v>46</v>
      </c>
      <c r="C70" s="7" t="s">
        <v>390</v>
      </c>
      <c r="D70" s="7" t="s">
        <v>26</v>
      </c>
      <c r="E70" s="32">
        <v>45279</v>
      </c>
      <c r="F70" s="7" t="s">
        <v>27</v>
      </c>
      <c r="G70" s="13">
        <v>3750000</v>
      </c>
      <c r="H70" s="13">
        <v>3750000</v>
      </c>
      <c r="I70" s="13">
        <v>3750000</v>
      </c>
    </row>
    <row r="71" spans="1:9" ht="15.5" x14ac:dyDescent="0.3">
      <c r="A71" s="7" t="s">
        <v>57</v>
      </c>
      <c r="B71" s="7" t="s">
        <v>46</v>
      </c>
      <c r="C71" s="7" t="s">
        <v>383</v>
      </c>
      <c r="D71" s="7" t="s">
        <v>26</v>
      </c>
      <c r="E71" s="32">
        <v>45279</v>
      </c>
      <c r="F71" s="7" t="s">
        <v>27</v>
      </c>
      <c r="G71" s="13">
        <v>2000000</v>
      </c>
      <c r="H71" s="13">
        <v>2000000</v>
      </c>
      <c r="I71" s="13">
        <v>2000000</v>
      </c>
    </row>
    <row r="72" spans="1:9" ht="15.5" x14ac:dyDescent="0.3">
      <c r="A72" s="7" t="s">
        <v>57</v>
      </c>
      <c r="B72" s="7" t="s">
        <v>46</v>
      </c>
      <c r="C72" s="7" t="s">
        <v>387</v>
      </c>
      <c r="D72" s="7" t="s">
        <v>26</v>
      </c>
      <c r="E72" s="32">
        <v>45279</v>
      </c>
      <c r="F72" s="7" t="s">
        <v>27</v>
      </c>
      <c r="G72" s="13">
        <v>7000000</v>
      </c>
      <c r="H72" s="13">
        <v>7000000</v>
      </c>
      <c r="I72" s="13">
        <v>7000000</v>
      </c>
    </row>
    <row r="73" spans="1:9" ht="15.5" x14ac:dyDescent="0.3">
      <c r="A73" s="7" t="s">
        <v>57</v>
      </c>
      <c r="B73" s="7" t="s">
        <v>46</v>
      </c>
      <c r="C73" s="7" t="s">
        <v>384</v>
      </c>
      <c r="D73" s="7" t="s">
        <v>26</v>
      </c>
      <c r="E73" s="32">
        <v>45279</v>
      </c>
      <c r="F73" s="7" t="s">
        <v>27</v>
      </c>
      <c r="G73" s="13">
        <v>4000000</v>
      </c>
      <c r="H73" s="13">
        <v>4000000</v>
      </c>
      <c r="I73" s="13">
        <v>4000000</v>
      </c>
    </row>
    <row r="74" spans="1:9" ht="15.5" x14ac:dyDescent="0.3">
      <c r="A74" s="7" t="s">
        <v>58</v>
      </c>
      <c r="B74" s="7" t="s">
        <v>25</v>
      </c>
      <c r="C74" s="7" t="s">
        <v>382</v>
      </c>
      <c r="D74" s="7" t="s">
        <v>26</v>
      </c>
      <c r="E74" s="32">
        <v>45279</v>
      </c>
      <c r="F74" s="7" t="s">
        <v>27</v>
      </c>
      <c r="G74" s="13">
        <v>2000000</v>
      </c>
      <c r="H74" s="13">
        <v>2000000</v>
      </c>
      <c r="I74" s="13">
        <v>2000000</v>
      </c>
    </row>
    <row r="75" spans="1:9" ht="15.5" x14ac:dyDescent="0.3">
      <c r="A75" s="7" t="s">
        <v>58</v>
      </c>
      <c r="B75" s="7" t="s">
        <v>25</v>
      </c>
      <c r="C75" s="7" t="s">
        <v>384</v>
      </c>
      <c r="D75" s="7" t="s">
        <v>26</v>
      </c>
      <c r="E75" s="32">
        <v>45279</v>
      </c>
      <c r="F75" s="7" t="s">
        <v>27</v>
      </c>
      <c r="G75" s="13">
        <v>4000000</v>
      </c>
      <c r="H75" s="13">
        <v>4000000</v>
      </c>
      <c r="I75" s="13">
        <v>4000000</v>
      </c>
    </row>
    <row r="76" spans="1:9" ht="15.5" x14ac:dyDescent="0.3">
      <c r="A76" s="7" t="s">
        <v>59</v>
      </c>
      <c r="B76" s="7" t="s">
        <v>35</v>
      </c>
      <c r="C76" s="7" t="s">
        <v>389</v>
      </c>
      <c r="D76" s="7" t="s">
        <v>26</v>
      </c>
      <c r="E76" s="32">
        <v>45275</v>
      </c>
      <c r="F76" s="7" t="s">
        <v>27</v>
      </c>
      <c r="G76" s="13">
        <v>1300000</v>
      </c>
      <c r="H76" s="13">
        <v>1300000</v>
      </c>
      <c r="I76" s="13">
        <v>1300000</v>
      </c>
    </row>
    <row r="77" spans="1:9" ht="15.5" x14ac:dyDescent="0.3">
      <c r="A77" s="7" t="s">
        <v>60</v>
      </c>
      <c r="B77" s="7" t="s">
        <v>61</v>
      </c>
      <c r="C77" s="7" t="s">
        <v>383</v>
      </c>
      <c r="D77" s="7" t="s">
        <v>26</v>
      </c>
      <c r="E77" s="32" t="s">
        <v>33</v>
      </c>
      <c r="F77" s="7" t="s">
        <v>27</v>
      </c>
      <c r="G77" s="13">
        <v>550000</v>
      </c>
      <c r="H77" s="13">
        <v>550000</v>
      </c>
      <c r="I77" s="13">
        <v>0</v>
      </c>
    </row>
    <row r="78" spans="1:9" ht="15.5" x14ac:dyDescent="0.3">
      <c r="A78" s="7" t="s">
        <v>60</v>
      </c>
      <c r="B78" s="7" t="s">
        <v>61</v>
      </c>
      <c r="C78" s="7" t="s">
        <v>388</v>
      </c>
      <c r="D78" s="7" t="s">
        <v>26</v>
      </c>
      <c r="E78" s="32" t="s">
        <v>33</v>
      </c>
      <c r="F78" s="7" t="s">
        <v>27</v>
      </c>
      <c r="G78" s="13">
        <v>2000000</v>
      </c>
      <c r="H78" s="13">
        <v>2000000</v>
      </c>
      <c r="I78" s="13">
        <v>0</v>
      </c>
    </row>
    <row r="79" spans="1:9" ht="15.5" x14ac:dyDescent="0.3">
      <c r="A79" s="7" t="s">
        <v>64</v>
      </c>
      <c r="B79" s="7" t="s">
        <v>37</v>
      </c>
      <c r="C79" s="7" t="s">
        <v>390</v>
      </c>
      <c r="D79" s="7" t="s">
        <v>26</v>
      </c>
      <c r="E79" s="32">
        <v>45264</v>
      </c>
      <c r="F79" s="7" t="s">
        <v>27</v>
      </c>
      <c r="G79" s="13">
        <v>6500000</v>
      </c>
      <c r="H79" s="13">
        <v>6500000</v>
      </c>
      <c r="I79" s="13">
        <v>6500000</v>
      </c>
    </row>
    <row r="80" spans="1:9" ht="15.5" x14ac:dyDescent="0.3">
      <c r="A80" s="7" t="s">
        <v>64</v>
      </c>
      <c r="B80" s="7" t="s">
        <v>37</v>
      </c>
      <c r="C80" s="7" t="s">
        <v>383</v>
      </c>
      <c r="D80" s="7" t="s">
        <v>26</v>
      </c>
      <c r="E80" s="32">
        <v>45264</v>
      </c>
      <c r="F80" s="7" t="s">
        <v>27</v>
      </c>
      <c r="G80" s="13">
        <v>2000000</v>
      </c>
      <c r="H80" s="13">
        <v>2000000</v>
      </c>
      <c r="I80" s="13">
        <v>2000000</v>
      </c>
    </row>
    <row r="81" spans="1:9" ht="15.5" x14ac:dyDescent="0.3">
      <c r="A81" s="7" t="s">
        <v>64</v>
      </c>
      <c r="B81" s="7" t="s">
        <v>37</v>
      </c>
      <c r="C81" s="7" t="s">
        <v>384</v>
      </c>
      <c r="D81" s="7" t="s">
        <v>26</v>
      </c>
      <c r="E81" s="32">
        <v>45264</v>
      </c>
      <c r="F81" s="7" t="s">
        <v>27</v>
      </c>
      <c r="G81" s="13">
        <v>5000000</v>
      </c>
      <c r="H81" s="13">
        <v>5000000</v>
      </c>
      <c r="I81" s="13">
        <v>5000000</v>
      </c>
    </row>
    <row r="82" spans="1:9" ht="15.5" x14ac:dyDescent="0.3">
      <c r="A82" s="7" t="s">
        <v>65</v>
      </c>
      <c r="B82" s="7" t="s">
        <v>25</v>
      </c>
      <c r="C82" s="7" t="s">
        <v>382</v>
      </c>
      <c r="D82" s="7" t="s">
        <v>26</v>
      </c>
      <c r="E82" s="32" t="s">
        <v>33</v>
      </c>
      <c r="F82" s="7" t="s">
        <v>27</v>
      </c>
      <c r="G82" s="13">
        <v>1000000</v>
      </c>
      <c r="H82" s="13">
        <v>1000000</v>
      </c>
      <c r="I82" s="13">
        <v>0</v>
      </c>
    </row>
    <row r="83" spans="1:9" ht="15.5" x14ac:dyDescent="0.3">
      <c r="A83" s="7" t="s">
        <v>65</v>
      </c>
      <c r="B83" s="7" t="s">
        <v>25</v>
      </c>
      <c r="C83" s="7" t="s">
        <v>384</v>
      </c>
      <c r="D83" s="7" t="s">
        <v>26</v>
      </c>
      <c r="E83" s="32">
        <v>45268</v>
      </c>
      <c r="F83" s="7" t="s">
        <v>27</v>
      </c>
      <c r="G83" s="13">
        <v>4000000</v>
      </c>
      <c r="H83" s="13">
        <v>4000000</v>
      </c>
      <c r="I83" s="13">
        <v>4000000</v>
      </c>
    </row>
    <row r="84" spans="1:9" ht="15.5" x14ac:dyDescent="0.3">
      <c r="A84" s="7" t="s">
        <v>66</v>
      </c>
      <c r="B84" s="7" t="s">
        <v>25</v>
      </c>
      <c r="C84" s="7" t="s">
        <v>382</v>
      </c>
      <c r="D84" s="7" t="s">
        <v>26</v>
      </c>
      <c r="E84" s="32">
        <v>45231</v>
      </c>
      <c r="F84" s="7" t="s">
        <v>27</v>
      </c>
      <c r="G84" s="13">
        <v>1000000</v>
      </c>
      <c r="H84" s="13">
        <v>1000000</v>
      </c>
      <c r="I84" s="13">
        <v>1000000</v>
      </c>
    </row>
    <row r="85" spans="1:9" ht="15.5" x14ac:dyDescent="0.3">
      <c r="A85" s="7" t="s">
        <v>66</v>
      </c>
      <c r="B85" s="7" t="s">
        <v>25</v>
      </c>
      <c r="C85" s="7" t="s">
        <v>383</v>
      </c>
      <c r="D85" s="7" t="s">
        <v>26</v>
      </c>
      <c r="E85" s="32">
        <v>45231</v>
      </c>
      <c r="F85" s="7" t="s">
        <v>27</v>
      </c>
      <c r="G85" s="13">
        <v>750000</v>
      </c>
      <c r="H85" s="13">
        <v>750000</v>
      </c>
      <c r="I85" s="13">
        <v>750000</v>
      </c>
    </row>
    <row r="86" spans="1:9" ht="15.5" x14ac:dyDescent="0.3">
      <c r="A86" s="7" t="s">
        <v>66</v>
      </c>
      <c r="B86" s="7" t="s">
        <v>25</v>
      </c>
      <c r="C86" s="7" t="s">
        <v>384</v>
      </c>
      <c r="D86" s="7" t="s">
        <v>26</v>
      </c>
      <c r="E86" s="32">
        <v>45231</v>
      </c>
      <c r="F86" s="7" t="s">
        <v>27</v>
      </c>
      <c r="G86" s="13">
        <v>4000000</v>
      </c>
      <c r="H86" s="13">
        <v>4000000</v>
      </c>
      <c r="I86" s="13">
        <v>4000000</v>
      </c>
    </row>
    <row r="87" spans="1:9" ht="15.5" x14ac:dyDescent="0.3">
      <c r="A87" s="7" t="s">
        <v>67</v>
      </c>
      <c r="B87" s="7" t="s">
        <v>35</v>
      </c>
      <c r="C87" s="7" t="s">
        <v>386</v>
      </c>
      <c r="D87" s="7" t="s">
        <v>26</v>
      </c>
      <c r="E87" s="32">
        <v>45401</v>
      </c>
      <c r="F87" s="7" t="s">
        <v>27</v>
      </c>
      <c r="G87" s="13">
        <v>2000000</v>
      </c>
      <c r="H87" s="13">
        <v>2000000</v>
      </c>
      <c r="I87" s="13">
        <v>2000000</v>
      </c>
    </row>
    <row r="88" spans="1:9" ht="15.5" x14ac:dyDescent="0.3">
      <c r="A88" s="7" t="s">
        <v>68</v>
      </c>
      <c r="B88" s="7" t="s">
        <v>63</v>
      </c>
      <c r="C88" s="7" t="s">
        <v>385</v>
      </c>
      <c r="D88" s="7" t="s">
        <v>26</v>
      </c>
      <c r="E88" s="32">
        <v>45275</v>
      </c>
      <c r="F88" s="7" t="s">
        <v>32</v>
      </c>
      <c r="G88" s="13">
        <v>3824700</v>
      </c>
      <c r="H88" s="13">
        <v>3824700</v>
      </c>
      <c r="I88" s="13">
        <v>3824700</v>
      </c>
    </row>
    <row r="89" spans="1:9" ht="15.5" x14ac:dyDescent="0.3">
      <c r="A89" s="7" t="s">
        <v>68</v>
      </c>
      <c r="B89" s="7" t="s">
        <v>63</v>
      </c>
      <c r="C89" s="7" t="s">
        <v>383</v>
      </c>
      <c r="D89" s="7" t="s">
        <v>26</v>
      </c>
      <c r="E89" s="32">
        <v>45275</v>
      </c>
      <c r="F89" s="7" t="s">
        <v>32</v>
      </c>
      <c r="G89" s="13">
        <v>754875</v>
      </c>
      <c r="H89" s="13">
        <v>754875</v>
      </c>
      <c r="I89" s="13">
        <v>754875</v>
      </c>
    </row>
    <row r="90" spans="1:9" ht="15.5" x14ac:dyDescent="0.3">
      <c r="A90" s="7" t="s">
        <v>69</v>
      </c>
      <c r="B90" s="7" t="s">
        <v>63</v>
      </c>
      <c r="C90" s="7" t="s">
        <v>383</v>
      </c>
      <c r="D90" s="7" t="s">
        <v>26</v>
      </c>
      <c r="E90" s="32">
        <v>45426</v>
      </c>
      <c r="F90" s="7" t="s">
        <v>27</v>
      </c>
      <c r="G90" s="13">
        <v>800000</v>
      </c>
      <c r="H90" s="13">
        <v>800000</v>
      </c>
      <c r="I90" s="13">
        <v>800000</v>
      </c>
    </row>
    <row r="91" spans="1:9" ht="15.5" x14ac:dyDescent="0.3">
      <c r="A91" s="7" t="s">
        <v>69</v>
      </c>
      <c r="B91" s="7" t="s">
        <v>63</v>
      </c>
      <c r="C91" s="7" t="s">
        <v>387</v>
      </c>
      <c r="D91" s="7" t="s">
        <v>26</v>
      </c>
      <c r="E91" s="32">
        <v>45426</v>
      </c>
      <c r="F91" s="7" t="s">
        <v>27</v>
      </c>
      <c r="G91" s="13">
        <v>9000000</v>
      </c>
      <c r="H91" s="13">
        <v>9000000</v>
      </c>
      <c r="I91" s="13">
        <v>9000000</v>
      </c>
    </row>
    <row r="92" spans="1:9" ht="15.5" x14ac:dyDescent="0.3">
      <c r="A92" s="7" t="s">
        <v>70</v>
      </c>
      <c r="B92" s="7" t="s">
        <v>46</v>
      </c>
      <c r="C92" s="7" t="s">
        <v>390</v>
      </c>
      <c r="D92" s="7" t="s">
        <v>33</v>
      </c>
      <c r="E92" s="32" t="s">
        <v>33</v>
      </c>
      <c r="F92" s="7" t="s">
        <v>27</v>
      </c>
      <c r="G92" s="13">
        <v>5750000</v>
      </c>
      <c r="H92" s="13">
        <v>0</v>
      </c>
      <c r="I92" s="13">
        <v>0</v>
      </c>
    </row>
    <row r="93" spans="1:9" ht="15.5" x14ac:dyDescent="0.3">
      <c r="A93" s="7" t="s">
        <v>70</v>
      </c>
      <c r="B93" s="7" t="s">
        <v>46</v>
      </c>
      <c r="C93" s="7" t="s">
        <v>383</v>
      </c>
      <c r="D93" s="7" t="s">
        <v>33</v>
      </c>
      <c r="E93" s="32" t="s">
        <v>33</v>
      </c>
      <c r="F93" s="7" t="s">
        <v>27</v>
      </c>
      <c r="G93" s="13">
        <v>2000000</v>
      </c>
      <c r="H93" s="13">
        <v>0</v>
      </c>
      <c r="I93" s="13">
        <v>0</v>
      </c>
    </row>
    <row r="94" spans="1:9" ht="15.5" x14ac:dyDescent="0.3">
      <c r="A94" s="7" t="s">
        <v>70</v>
      </c>
      <c r="B94" s="7" t="s">
        <v>46</v>
      </c>
      <c r="C94" s="7" t="s">
        <v>386</v>
      </c>
      <c r="D94" s="7" t="s">
        <v>33</v>
      </c>
      <c r="E94" s="32" t="s">
        <v>33</v>
      </c>
      <c r="F94" s="7" t="s">
        <v>27</v>
      </c>
      <c r="G94" s="13">
        <v>2000000</v>
      </c>
      <c r="H94" s="13">
        <v>0</v>
      </c>
      <c r="I94" s="13">
        <v>0</v>
      </c>
    </row>
    <row r="95" spans="1:9" ht="15.5" x14ac:dyDescent="0.3">
      <c r="A95" s="7" t="s">
        <v>70</v>
      </c>
      <c r="B95" s="7" t="s">
        <v>46</v>
      </c>
      <c r="C95" s="7" t="s">
        <v>384</v>
      </c>
      <c r="D95" s="7" t="s">
        <v>33</v>
      </c>
      <c r="E95" s="32" t="s">
        <v>33</v>
      </c>
      <c r="F95" s="7" t="s">
        <v>27</v>
      </c>
      <c r="G95" s="13">
        <v>4000000</v>
      </c>
      <c r="H95" s="13">
        <v>0</v>
      </c>
      <c r="I95" s="13">
        <v>0</v>
      </c>
    </row>
    <row r="96" spans="1:9" ht="15.5" x14ac:dyDescent="0.3">
      <c r="A96" s="7" t="s">
        <v>163</v>
      </c>
      <c r="B96" s="7" t="s">
        <v>73</v>
      </c>
      <c r="C96" s="7" t="s">
        <v>387</v>
      </c>
      <c r="D96" s="7" t="s">
        <v>26</v>
      </c>
      <c r="E96" s="32">
        <v>45243</v>
      </c>
      <c r="F96" s="7" t="s">
        <v>27</v>
      </c>
      <c r="G96" s="13">
        <v>2000000</v>
      </c>
      <c r="H96" s="13">
        <v>2000000</v>
      </c>
      <c r="I96" s="13">
        <v>2000000</v>
      </c>
    </row>
    <row r="97" spans="1:9" ht="15.5" x14ac:dyDescent="0.3">
      <c r="A97" s="7" t="s">
        <v>71</v>
      </c>
      <c r="B97" s="7" t="s">
        <v>46</v>
      </c>
      <c r="C97" s="7" t="s">
        <v>384</v>
      </c>
      <c r="D97" s="7" t="s">
        <v>26</v>
      </c>
      <c r="E97" s="32">
        <v>45275</v>
      </c>
      <c r="F97" s="7" t="s">
        <v>27</v>
      </c>
      <c r="G97" s="13">
        <v>4000000</v>
      </c>
      <c r="H97" s="13">
        <v>4000000</v>
      </c>
      <c r="I97" s="13">
        <v>4000000</v>
      </c>
    </row>
    <row r="98" spans="1:9" ht="15.5" x14ac:dyDescent="0.3">
      <c r="A98" s="7" t="s">
        <v>168</v>
      </c>
      <c r="B98" s="7" t="s">
        <v>25</v>
      </c>
      <c r="C98" s="7" t="s">
        <v>383</v>
      </c>
      <c r="D98" s="7" t="s">
        <v>26</v>
      </c>
      <c r="E98" s="32">
        <v>45243</v>
      </c>
      <c r="F98" s="7" t="s">
        <v>27</v>
      </c>
      <c r="G98" s="13">
        <v>1500000</v>
      </c>
      <c r="H98" s="13">
        <v>1500000</v>
      </c>
      <c r="I98" s="13">
        <v>1500000</v>
      </c>
    </row>
    <row r="99" spans="1:9" ht="15.5" x14ac:dyDescent="0.3">
      <c r="A99" s="7" t="s">
        <v>72</v>
      </c>
      <c r="B99" s="7" t="s">
        <v>73</v>
      </c>
      <c r="C99" s="7" t="s">
        <v>383</v>
      </c>
      <c r="D99" s="7" t="s">
        <v>26</v>
      </c>
      <c r="E99" s="32">
        <v>45279</v>
      </c>
      <c r="F99" s="7" t="s">
        <v>27</v>
      </c>
      <c r="G99" s="13">
        <v>500000</v>
      </c>
      <c r="H99" s="13">
        <v>500000</v>
      </c>
      <c r="I99" s="13">
        <v>500000</v>
      </c>
    </row>
    <row r="100" spans="1:9" ht="15.5" x14ac:dyDescent="0.3">
      <c r="A100" s="7" t="s">
        <v>74</v>
      </c>
      <c r="B100" s="7" t="s">
        <v>46</v>
      </c>
      <c r="C100" s="7" t="s">
        <v>389</v>
      </c>
      <c r="D100" s="7" t="s">
        <v>26</v>
      </c>
      <c r="E100" s="32">
        <v>45264</v>
      </c>
      <c r="F100" s="7" t="s">
        <v>27</v>
      </c>
      <c r="G100" s="13">
        <v>2000000</v>
      </c>
      <c r="H100" s="13">
        <v>2000000</v>
      </c>
      <c r="I100" s="13">
        <v>2000000</v>
      </c>
    </row>
    <row r="101" spans="1:9" ht="15.5" x14ac:dyDescent="0.3">
      <c r="A101" s="7" t="s">
        <v>74</v>
      </c>
      <c r="B101" s="7" t="s">
        <v>46</v>
      </c>
      <c r="C101" s="7" t="s">
        <v>390</v>
      </c>
      <c r="D101" s="7" t="s">
        <v>26</v>
      </c>
      <c r="E101" s="32">
        <v>45264</v>
      </c>
      <c r="F101" s="7" t="s">
        <v>27</v>
      </c>
      <c r="G101" s="13">
        <v>3000000</v>
      </c>
      <c r="H101" s="13">
        <v>3000000</v>
      </c>
      <c r="I101" s="13">
        <v>3000000</v>
      </c>
    </row>
    <row r="102" spans="1:9" ht="15.5" x14ac:dyDescent="0.3">
      <c r="A102" s="7" t="s">
        <v>74</v>
      </c>
      <c r="B102" s="7" t="s">
        <v>46</v>
      </c>
      <c r="C102" s="7" t="s">
        <v>383</v>
      </c>
      <c r="D102" s="7" t="s">
        <v>26</v>
      </c>
      <c r="E102" s="32">
        <v>45264</v>
      </c>
      <c r="F102" s="7" t="s">
        <v>27</v>
      </c>
      <c r="G102" s="13">
        <v>2200000</v>
      </c>
      <c r="H102" s="13">
        <v>2200000</v>
      </c>
      <c r="I102" s="13">
        <v>2200000</v>
      </c>
    </row>
    <row r="103" spans="1:9" ht="15.5" x14ac:dyDescent="0.3">
      <c r="A103" s="7" t="s">
        <v>74</v>
      </c>
      <c r="B103" s="7" t="s">
        <v>46</v>
      </c>
      <c r="C103" s="7" t="s">
        <v>388</v>
      </c>
      <c r="D103" s="7" t="s">
        <v>26</v>
      </c>
      <c r="E103" s="32">
        <v>45264</v>
      </c>
      <c r="F103" s="7" t="s">
        <v>27</v>
      </c>
      <c r="G103" s="13">
        <v>2000000</v>
      </c>
      <c r="H103" s="13">
        <v>2000000</v>
      </c>
      <c r="I103" s="13">
        <v>2000000</v>
      </c>
    </row>
    <row r="104" spans="1:9" ht="15.5" x14ac:dyDescent="0.3">
      <c r="A104" s="7" t="s">
        <v>74</v>
      </c>
      <c r="B104" s="7" t="s">
        <v>46</v>
      </c>
      <c r="C104" s="7" t="s">
        <v>384</v>
      </c>
      <c r="D104" s="7" t="s">
        <v>26</v>
      </c>
      <c r="E104" s="32">
        <v>45264</v>
      </c>
      <c r="F104" s="7" t="s">
        <v>27</v>
      </c>
      <c r="G104" s="13">
        <v>4000000</v>
      </c>
      <c r="H104" s="13">
        <v>4000000</v>
      </c>
      <c r="I104" s="13">
        <v>4000000</v>
      </c>
    </row>
    <row r="105" spans="1:9" ht="15.5" x14ac:dyDescent="0.3">
      <c r="A105" s="7" t="s">
        <v>75</v>
      </c>
      <c r="B105" s="7" t="s">
        <v>29</v>
      </c>
      <c r="C105" s="7" t="s">
        <v>382</v>
      </c>
      <c r="D105" s="7" t="s">
        <v>26</v>
      </c>
      <c r="E105" s="32">
        <v>45275</v>
      </c>
      <c r="F105" s="7" t="s">
        <v>27</v>
      </c>
      <c r="G105" s="13">
        <v>2000000</v>
      </c>
      <c r="H105" s="13">
        <v>2000000</v>
      </c>
      <c r="I105" s="13">
        <v>2000000</v>
      </c>
    </row>
    <row r="106" spans="1:9" ht="15.5" x14ac:dyDescent="0.3">
      <c r="A106" s="7" t="s">
        <v>75</v>
      </c>
      <c r="B106" s="7" t="s">
        <v>29</v>
      </c>
      <c r="C106" s="7" t="s">
        <v>383</v>
      </c>
      <c r="D106" s="7" t="s">
        <v>26</v>
      </c>
      <c r="E106" s="32">
        <v>45275</v>
      </c>
      <c r="F106" s="7" t="s">
        <v>27</v>
      </c>
      <c r="G106" s="13">
        <v>2400000</v>
      </c>
      <c r="H106" s="13">
        <v>2400000</v>
      </c>
      <c r="I106" s="13">
        <v>2400000</v>
      </c>
    </row>
    <row r="107" spans="1:9" ht="15.5" x14ac:dyDescent="0.3">
      <c r="A107" s="7" t="s">
        <v>75</v>
      </c>
      <c r="B107" s="7" t="s">
        <v>29</v>
      </c>
      <c r="C107" s="7" t="s">
        <v>384</v>
      </c>
      <c r="D107" s="7" t="s">
        <v>26</v>
      </c>
      <c r="E107" s="32">
        <v>45275</v>
      </c>
      <c r="F107" s="7" t="s">
        <v>27</v>
      </c>
      <c r="G107" s="13">
        <v>4000000</v>
      </c>
      <c r="H107" s="13">
        <v>4000000</v>
      </c>
      <c r="I107" s="13">
        <v>4000000</v>
      </c>
    </row>
    <row r="108" spans="1:9" ht="15.5" x14ac:dyDescent="0.3">
      <c r="A108" s="7" t="s">
        <v>76</v>
      </c>
      <c r="B108" s="7" t="s">
        <v>25</v>
      </c>
      <c r="C108" s="7" t="s">
        <v>384</v>
      </c>
      <c r="D108" s="7" t="s">
        <v>26</v>
      </c>
      <c r="E108" s="32">
        <v>45264</v>
      </c>
      <c r="F108" s="7" t="s">
        <v>27</v>
      </c>
      <c r="G108" s="13">
        <v>4000000</v>
      </c>
      <c r="H108" s="13">
        <v>4000000</v>
      </c>
      <c r="I108" s="13">
        <v>4000000</v>
      </c>
    </row>
    <row r="109" spans="1:9" ht="15.5" x14ac:dyDescent="0.3">
      <c r="A109" s="7" t="s">
        <v>77</v>
      </c>
      <c r="B109" s="7" t="s">
        <v>46</v>
      </c>
      <c r="C109" s="7" t="s">
        <v>385</v>
      </c>
      <c r="D109" s="7" t="s">
        <v>26</v>
      </c>
      <c r="E109" s="32">
        <v>45275</v>
      </c>
      <c r="F109" s="7" t="s">
        <v>27</v>
      </c>
      <c r="G109" s="13">
        <v>5400000</v>
      </c>
      <c r="H109" s="13">
        <v>5400000</v>
      </c>
      <c r="I109" s="13">
        <v>5400000</v>
      </c>
    </row>
    <row r="110" spans="1:9" ht="15.5" x14ac:dyDescent="0.3">
      <c r="A110" s="7" t="s">
        <v>77</v>
      </c>
      <c r="B110" s="7" t="s">
        <v>46</v>
      </c>
      <c r="C110" s="7" t="s">
        <v>390</v>
      </c>
      <c r="D110" s="7" t="s">
        <v>26</v>
      </c>
      <c r="E110" s="32">
        <v>45275</v>
      </c>
      <c r="F110" s="7" t="s">
        <v>27</v>
      </c>
      <c r="G110" s="13">
        <v>3000000</v>
      </c>
      <c r="H110" s="13">
        <v>3000000</v>
      </c>
      <c r="I110" s="13">
        <v>3000000</v>
      </c>
    </row>
    <row r="111" spans="1:9" ht="15.5" x14ac:dyDescent="0.3">
      <c r="A111" s="7" t="s">
        <v>77</v>
      </c>
      <c r="B111" s="7" t="s">
        <v>46</v>
      </c>
      <c r="C111" s="7" t="s">
        <v>384</v>
      </c>
      <c r="D111" s="7" t="s">
        <v>26</v>
      </c>
      <c r="E111" s="32">
        <v>45275</v>
      </c>
      <c r="F111" s="7" t="s">
        <v>27</v>
      </c>
      <c r="G111" s="13">
        <v>4000000</v>
      </c>
      <c r="H111" s="13">
        <v>4000000</v>
      </c>
      <c r="I111" s="13">
        <v>4000000</v>
      </c>
    </row>
    <row r="112" spans="1:9" ht="15.5" x14ac:dyDescent="0.3">
      <c r="A112" s="7" t="s">
        <v>78</v>
      </c>
      <c r="B112" s="7" t="s">
        <v>46</v>
      </c>
      <c r="C112" s="7" t="s">
        <v>386</v>
      </c>
      <c r="D112" s="7" t="s">
        <v>26</v>
      </c>
      <c r="E112" s="32">
        <v>45279</v>
      </c>
      <c r="F112" s="7" t="s">
        <v>27</v>
      </c>
      <c r="G112" s="13">
        <v>2000000</v>
      </c>
      <c r="H112" s="13">
        <v>2000000</v>
      </c>
      <c r="I112" s="13">
        <v>2000000</v>
      </c>
    </row>
    <row r="113" spans="1:9" ht="15.5" x14ac:dyDescent="0.3">
      <c r="A113" s="7" t="s">
        <v>78</v>
      </c>
      <c r="B113" s="7" t="s">
        <v>46</v>
      </c>
      <c r="C113" s="7" t="s">
        <v>387</v>
      </c>
      <c r="D113" s="7" t="s">
        <v>26</v>
      </c>
      <c r="E113" s="32">
        <v>45279</v>
      </c>
      <c r="F113" s="7" t="s">
        <v>27</v>
      </c>
      <c r="G113" s="13">
        <v>2000000</v>
      </c>
      <c r="H113" s="13">
        <v>2000000</v>
      </c>
      <c r="I113" s="13">
        <v>2000000</v>
      </c>
    </row>
    <row r="114" spans="1:9" x14ac:dyDescent="0.3">
      <c r="E114" s="4"/>
    </row>
    <row r="115" spans="1:9" x14ac:dyDescent="0.3"/>
    <row r="116" spans="1:9" x14ac:dyDescent="0.3"/>
    <row r="117" spans="1:9" x14ac:dyDescent="0.3"/>
    <row r="118" spans="1:9" x14ac:dyDescent="0.3"/>
    <row r="119" spans="1:9" x14ac:dyDescent="0.3"/>
    <row r="120" spans="1:9" x14ac:dyDescent="0.3"/>
    <row r="121" spans="1:9" x14ac:dyDescent="0.3"/>
    <row r="122" spans="1:9" x14ac:dyDescent="0.3"/>
    <row r="123" spans="1:9" x14ac:dyDescent="0.3"/>
    <row r="124" spans="1:9" x14ac:dyDescent="0.3"/>
    <row r="125" spans="1:9" x14ac:dyDescent="0.3"/>
    <row r="126" spans="1:9" x14ac:dyDescent="0.3"/>
    <row r="127" spans="1:9" x14ac:dyDescent="0.3"/>
    <row r="128" spans="1:9" x14ac:dyDescent="0.3"/>
  </sheetData>
  <sheetProtection algorithmName="SHA-512" hashValue="XayOPZCpnGPV/lpVhOToC7UsVWPD3AMNSiSZPtAlgukMJqdov7WpTfnx0K67XfDAx0InZ+vqWHti1Jg5rVkzfQ==" saltValue="Aa3abUnSI1aiV6JhwnKa8w==" spinCount="100000" sheet="1" sort="0" autoFilter="0" pivotTables="0"/>
  <pageMargins left="0.13154761904761905" right="0.7" top="1.0389999999999999" bottom="0.75" header="0.3" footer="0.3"/>
  <pageSetup paperSize="8" scale="70" fitToHeight="0" orientation="landscape" r:id="rId2"/>
  <headerFooter>
    <oddHeader>&amp;L&amp;G&amp;C&amp;"Arial,Bold"&amp;18 2023-2025 Matching Funds Tracker&amp;"Arial,Regular"
&amp;16 12 July 2024</oddHeader>
    <oddFooter>&amp;CPage &amp;P of &amp;N</oddFooter>
  </headerFooter>
  <drawing r:id="rId3"/>
  <legacyDrawingHF r:id="rId4"/>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37C5-1562-461C-830B-C008A781B088}">
  <sheetPr>
    <tabColor rgb="FF92D050"/>
  </sheetPr>
  <dimension ref="A1:R96"/>
  <sheetViews>
    <sheetView zoomScale="70" zoomScaleNormal="70" workbookViewId="0">
      <selection activeCell="F1" sqref="F1"/>
    </sheetView>
  </sheetViews>
  <sheetFormatPr defaultColWidth="8.81640625" defaultRowHeight="14.5" x14ac:dyDescent="0.35"/>
  <cols>
    <col min="1" max="1" width="26.54296875" customWidth="1"/>
    <col min="2" max="2" width="28.453125" customWidth="1"/>
    <col min="3" max="3" width="16.81640625" customWidth="1"/>
    <col min="4" max="5" width="46.7265625" bestFit="1" customWidth="1"/>
    <col min="6" max="6" width="18.54296875" customWidth="1"/>
    <col min="7" max="7" width="22.26953125" style="24" customWidth="1"/>
    <col min="8" max="8" width="11" customWidth="1"/>
    <col min="9" max="9" width="31" customWidth="1"/>
    <col min="10" max="10" width="27.81640625" bestFit="1" customWidth="1"/>
    <col min="11" max="11" width="48.1796875" customWidth="1"/>
    <col min="12" max="12" width="35" customWidth="1"/>
  </cols>
  <sheetData>
    <row r="1" spans="1:12" x14ac:dyDescent="0.35">
      <c r="A1" t="s">
        <v>16</v>
      </c>
      <c r="B1" t="s">
        <v>17</v>
      </c>
      <c r="C1" t="s">
        <v>79</v>
      </c>
      <c r="D1" t="s">
        <v>391</v>
      </c>
      <c r="E1" t="s">
        <v>381</v>
      </c>
      <c r="F1" t="s">
        <v>18</v>
      </c>
      <c r="G1" s="24" t="s">
        <v>19</v>
      </c>
      <c r="H1" t="s">
        <v>20</v>
      </c>
      <c r="I1" t="s">
        <v>80</v>
      </c>
      <c r="J1" t="s">
        <v>81</v>
      </c>
      <c r="K1" t="s">
        <v>82</v>
      </c>
      <c r="L1" t="s">
        <v>83</v>
      </c>
    </row>
    <row r="2" spans="1:12" x14ac:dyDescent="0.35">
      <c r="A2" t="str">
        <f>import[[#This Row],[Country or Multicountry]]</f>
        <v>Bangladesh</v>
      </c>
      <c r="B2" t="str">
        <f>INDEX(region[Region],MATCH(process[[#This Row],[Country]],region[Country or Multi- country],0))</f>
        <v>High Impact Asia</v>
      </c>
      <c r="C2" t="str">
        <f>'MF Tracker import'!C2</f>
        <v>HIV/AIDS</v>
      </c>
      <c r="D2" t="str">
        <f>'MF Tracker import'!D2</f>
        <v>MF - HIV Prev KP</v>
      </c>
      <c r="E2" t="str">
        <f t="shared" ref="E2:E65" si="0">RIGHT(D2, LEN(D2) - SEARCH("- ", D2))</f>
        <v xml:space="preserve"> HIV Prev KP</v>
      </c>
      <c r="F2" t="str">
        <f>IF('MF Tracker import'!M2="Grant Making","Grant Making","-")</f>
        <v>Grant Making</v>
      </c>
      <c r="G2" s="24">
        <f>import[[#This Row],[First Board Approval date]]</f>
        <v>45268</v>
      </c>
      <c r="H2" s="21" t="str">
        <f>IF('MF Tracker import'!E2="USD","US$",'MF Tracker import'!E2)</f>
        <v>US$</v>
      </c>
      <c r="I2" s="19">
        <f>IF('MF Tracker import'!F2=0,"",'MF Tracker import'!F2)</f>
        <v>1000000</v>
      </c>
      <c r="J2" s="19">
        <f>IF('MF Tracker import'!G2=0,0,'MF Tracker import'!G2)</f>
        <v>1000000</v>
      </c>
      <c r="K2" s="19">
        <f>IF('MF Tracker import'!J2=0,0,'MF Tracker import'!J2)</f>
        <v>1000000</v>
      </c>
      <c r="L2" s="19">
        <f>IF('MF Tracker import'!H2=0,0,'MF Tracker import'!H2)</f>
        <v>1000000</v>
      </c>
    </row>
    <row r="3" spans="1:12" x14ac:dyDescent="0.35">
      <c r="A3" t="str">
        <f>import[[#This Row],[Country or Multicountry]]</f>
        <v>Bangladesh</v>
      </c>
      <c r="B3" t="str">
        <f>INDEX(region[Region],MATCH(process[[#This Row],[Country]],region[Country or Multi- country],0))</f>
        <v>High Impact Asia</v>
      </c>
      <c r="C3" t="str">
        <f>'MF Tracker import'!C3</f>
        <v>HIV/AIDS</v>
      </c>
      <c r="D3" t="str">
        <f>'MF Tracker import'!D3</f>
        <v>MF - Human Rights and Gender</v>
      </c>
      <c r="E3" t="str">
        <f t="shared" si="0"/>
        <v xml:space="preserve"> Human Rights and Gender</v>
      </c>
      <c r="F3" t="str">
        <f>IF('MF Tracker import'!M3="Grant Making","Grant Making","-")</f>
        <v>Grant Making</v>
      </c>
      <c r="G3" s="24">
        <f>import[[#This Row],[First Board Approval date]]</f>
        <v>45268</v>
      </c>
      <c r="H3" s="21" t="str">
        <f>IF('MF Tracker import'!E3="USD","US$",'MF Tracker import'!E3)</f>
        <v>US$</v>
      </c>
      <c r="I3" s="19">
        <f>IF('MF Tracker import'!F3=0,"",'MF Tracker import'!F3)</f>
        <v>1000000</v>
      </c>
      <c r="J3" s="19">
        <f>IF('MF Tracker import'!G3=0,0,'MF Tracker import'!G3)</f>
        <v>1000000</v>
      </c>
      <c r="K3" s="19">
        <f>IF('MF Tracker import'!J3=0,0,'MF Tracker import'!J3)</f>
        <v>1000000</v>
      </c>
      <c r="L3" s="19">
        <f>IF('MF Tracker import'!H3=0,0,'MF Tracker import'!H3)</f>
        <v>1000000</v>
      </c>
    </row>
    <row r="4" spans="1:12" x14ac:dyDescent="0.35">
      <c r="A4" t="str">
        <f>import[[#This Row],[Country or Multicountry]]</f>
        <v>Bangladesh</v>
      </c>
      <c r="B4" t="str">
        <f>INDEX(region[Region],MATCH(process[[#This Row],[Country]],region[Country or Multi- country],0))</f>
        <v>High Impact Asia</v>
      </c>
      <c r="C4" t="str">
        <f>'MF Tracker import'!C4</f>
        <v>Tuberculosis</v>
      </c>
      <c r="D4" t="str">
        <f>'MF Tracker import'!D4</f>
        <v>MF - TB Finding Missing People</v>
      </c>
      <c r="E4" t="str">
        <f t="shared" si="0"/>
        <v xml:space="preserve"> TB Finding Missing People</v>
      </c>
      <c r="F4" t="str">
        <f>IF('MF Tracker import'!M4="Grant Making","Grant Making","-")</f>
        <v>Grant Making</v>
      </c>
      <c r="G4" s="24">
        <f>import[[#This Row],[First Board Approval date]]</f>
        <v>45231</v>
      </c>
      <c r="H4" s="21" t="str">
        <f>IF('MF Tracker import'!E4="USD","US$",'MF Tracker import'!E4)</f>
        <v>US$</v>
      </c>
      <c r="I4" s="19">
        <f>IF('MF Tracker import'!F4=0,"",'MF Tracker import'!F4)</f>
        <v>5000000</v>
      </c>
      <c r="J4" s="19">
        <f>IF('MF Tracker import'!G4=0,0,'MF Tracker import'!G4)</f>
        <v>5000000</v>
      </c>
      <c r="K4" s="19">
        <f>IF('MF Tracker import'!J4=0,0,'MF Tracker import'!J4)</f>
        <v>5000000</v>
      </c>
      <c r="L4" s="19">
        <f>IF('MF Tracker import'!H4=0,0,'MF Tracker import'!H4)</f>
        <v>5000000</v>
      </c>
    </row>
    <row r="5" spans="1:12" x14ac:dyDescent="0.35">
      <c r="A5" t="str">
        <f>import[[#This Row],[Country or Multicountry]]</f>
        <v>Belarus</v>
      </c>
      <c r="B5" t="str">
        <f>INDEX(region[Region],MATCH(process[[#This Row],[Country]],region[Country or Multi- country],0))</f>
        <v>Eastern Europe and Central Asia</v>
      </c>
      <c r="C5" t="str">
        <f>'MF Tracker import'!C5</f>
        <v>HIV/AIDS</v>
      </c>
      <c r="D5" t="str">
        <f>'MF Tracker import'!D5</f>
        <v>MF - HIV Prev KP</v>
      </c>
      <c r="E5" t="str">
        <f t="shared" si="0"/>
        <v xml:space="preserve"> HIV Prev KP</v>
      </c>
      <c r="F5" t="str">
        <f>IF('MF Tracker import'!M5="Grant Making","Grant Making","-")</f>
        <v>Grant Making</v>
      </c>
      <c r="G5" s="24" t="str">
        <f>import[[#This Row],[First Board Approval date]]</f>
        <v>-</v>
      </c>
      <c r="H5" s="21" t="str">
        <f>IF('MF Tracker import'!E5="USD","US$",'MF Tracker import'!E5)</f>
        <v>US$</v>
      </c>
      <c r="I5" s="19">
        <f>IF('MF Tracker import'!F5=0,"",'MF Tracker import'!F5)</f>
        <v>1000000</v>
      </c>
      <c r="J5" s="19">
        <f>IF('MF Tracker import'!G5=0,0,'MF Tracker import'!G5)</f>
        <v>1000000</v>
      </c>
      <c r="K5" s="19">
        <f>IF('MF Tracker import'!J5=0,0,'MF Tracker import'!J5)</f>
        <v>0</v>
      </c>
      <c r="L5" s="19">
        <f>IF('MF Tracker import'!H5=0,0,'MF Tracker import'!H5)</f>
        <v>1000000</v>
      </c>
    </row>
    <row r="6" spans="1:12" x14ac:dyDescent="0.35">
      <c r="A6" t="str">
        <f>import[[#This Row],[Country or Multicountry]]</f>
        <v>Benin</v>
      </c>
      <c r="B6" t="str">
        <f>INDEX(region[Region],MATCH(process[[#This Row],[Country]],region[Country or Multi- country],0))</f>
        <v>Central Africa</v>
      </c>
      <c r="C6" t="str">
        <f>'MF Tracker import'!C6</f>
        <v>HIV/AIDS</v>
      </c>
      <c r="D6" t="str">
        <f>'MF Tracker import'!D6</f>
        <v>MF - HIV Prev KP</v>
      </c>
      <c r="E6" t="str">
        <f t="shared" si="0"/>
        <v xml:space="preserve"> HIV Prev KP</v>
      </c>
      <c r="F6" t="str">
        <f>IF('MF Tracker import'!M6="Grant Making","Grant Making","-")</f>
        <v>Grant Making</v>
      </c>
      <c r="G6" s="24">
        <f>import[[#This Row],[First Board Approval date]]</f>
        <v>45279</v>
      </c>
      <c r="H6" s="21" t="str">
        <f>IF('MF Tracker import'!E6="USD","US$",'MF Tracker import'!E6)</f>
        <v>EUR</v>
      </c>
      <c r="I6" s="19">
        <f>IF('MF Tracker import'!F6=0,"",'MF Tracker import'!F6)</f>
        <v>1006500</v>
      </c>
      <c r="J6" s="19">
        <f>IF('MF Tracker import'!G6=0,0,'MF Tracker import'!G6)</f>
        <v>1006500</v>
      </c>
      <c r="K6" s="19">
        <f>IF('MF Tracker import'!J6=0,0,'MF Tracker import'!J6)</f>
        <v>1006500</v>
      </c>
      <c r="L6" s="19">
        <f>IF('MF Tracker import'!H6=0,0,'MF Tracker import'!H6)</f>
        <v>1006500</v>
      </c>
    </row>
    <row r="7" spans="1:12" x14ac:dyDescent="0.35">
      <c r="A7" t="str">
        <f>import[[#This Row],[Country or Multicountry]]</f>
        <v>Benin</v>
      </c>
      <c r="B7" t="str">
        <f>INDEX(region[Region],MATCH(process[[#This Row],[Country]],region[Country or Multi- country],0))</f>
        <v>Central Africa</v>
      </c>
      <c r="C7" t="str">
        <f>'MF Tracker import'!C7</f>
        <v>HIV/AIDS</v>
      </c>
      <c r="D7" t="str">
        <f>'MF Tracker import'!D7</f>
        <v>MF - Human Rights and Gender</v>
      </c>
      <c r="E7" t="str">
        <f t="shared" si="0"/>
        <v xml:space="preserve"> Human Rights and Gender</v>
      </c>
      <c r="F7" t="str">
        <f>IF('MF Tracker import'!M7="Grant Making","Grant Making","-")</f>
        <v>Grant Making</v>
      </c>
      <c r="G7" s="24">
        <f>import[[#This Row],[First Board Approval date]]</f>
        <v>45279</v>
      </c>
      <c r="H7" s="21" t="str">
        <f>IF('MF Tracker import'!E7="USD","US$",'MF Tracker import'!E7)</f>
        <v>EUR</v>
      </c>
      <c r="I7" s="19">
        <f>IF('MF Tracker import'!F7=0,"",'MF Tracker import'!F7)</f>
        <v>603900</v>
      </c>
      <c r="J7" s="19">
        <f>IF('MF Tracker import'!G7=0,0,'MF Tracker import'!G7)</f>
        <v>603900</v>
      </c>
      <c r="K7" s="19">
        <f>IF('MF Tracker import'!J7=0,0,'MF Tracker import'!J7)</f>
        <v>603900</v>
      </c>
      <c r="L7" s="19">
        <f>IF('MF Tracker import'!H7=0,0,'MF Tracker import'!H7)</f>
        <v>603900</v>
      </c>
    </row>
    <row r="8" spans="1:12" x14ac:dyDescent="0.35">
      <c r="A8" t="str">
        <f>import[[#This Row],[Country or Multicountry]]</f>
        <v>Botswana</v>
      </c>
      <c r="B8" t="str">
        <f>INDEX(region[Region],MATCH(process[[#This Row],[Country]],region[Country or Multi- country],0))</f>
        <v>Southern and Eastern Africa</v>
      </c>
      <c r="C8" t="str">
        <f>'MF Tracker import'!C8</f>
        <v>HIV/AIDS</v>
      </c>
      <c r="D8" t="str">
        <f>'MF Tracker import'!D8</f>
        <v>MF - Human Rights and Gender</v>
      </c>
      <c r="E8" t="str">
        <f t="shared" si="0"/>
        <v xml:space="preserve"> Human Rights and Gender</v>
      </c>
      <c r="F8" t="str">
        <f>IF('MF Tracker import'!M8="Grant Making","Grant Making","-")</f>
        <v>Grant Making</v>
      </c>
      <c r="G8" s="24" t="str">
        <f>import[[#This Row],[First Board Approval date]]</f>
        <v>-</v>
      </c>
      <c r="H8" s="21" t="str">
        <f>IF('MF Tracker import'!E8="USD","US$",'MF Tracker import'!E8)</f>
        <v>US$</v>
      </c>
      <c r="I8" s="19">
        <f>IF('MF Tracker import'!F8=0,"",'MF Tracker import'!F8)</f>
        <v>750000</v>
      </c>
      <c r="J8" s="19">
        <f>IF('MF Tracker import'!G8=0,0,'MF Tracker import'!G8)</f>
        <v>750000</v>
      </c>
      <c r="K8" s="19">
        <f>IF('MF Tracker import'!J8=0,0,'MF Tracker import'!J8)</f>
        <v>0</v>
      </c>
      <c r="L8" s="19">
        <f>IF('MF Tracker import'!H8=0,0,'MF Tracker import'!H8)</f>
        <v>750000</v>
      </c>
    </row>
    <row r="9" spans="1:12" x14ac:dyDescent="0.35">
      <c r="A9" t="str">
        <f>import[[#This Row],[Country or Multicountry]]</f>
        <v>Burkina Faso</v>
      </c>
      <c r="B9" t="str">
        <f>INDEX(region[Region],MATCH(process[[#This Row],[Country]],region[Country or Multi- country],0))</f>
        <v>High Impact Africa 1</v>
      </c>
      <c r="C9" t="str">
        <f>'MF Tracker import'!C9</f>
        <v>HIV/AIDS</v>
      </c>
      <c r="D9" t="str">
        <f>'MF Tracker import'!D9</f>
        <v>MF - Human Rights and Gender</v>
      </c>
      <c r="E9" t="str">
        <f t="shared" si="0"/>
        <v xml:space="preserve"> Human Rights and Gender</v>
      </c>
      <c r="F9" t="str">
        <f>IF('MF Tracker import'!M9="Grant Making","Grant Making","-")</f>
        <v>Grant Making</v>
      </c>
      <c r="G9" s="24">
        <f>import[[#This Row],[First Board Approval date]]</f>
        <v>45279</v>
      </c>
      <c r="H9" s="21" t="str">
        <f>IF('MF Tracker import'!E9="USD","US$",'MF Tracker import'!E9)</f>
        <v>EUR</v>
      </c>
      <c r="I9" s="19">
        <f>IF('MF Tracker import'!F9=0,"",'MF Tracker import'!F9)</f>
        <v>1409100</v>
      </c>
      <c r="J9" s="19">
        <f>IF('MF Tracker import'!G9=0,0,'MF Tracker import'!G9)</f>
        <v>1409100</v>
      </c>
      <c r="K9" s="19">
        <f>IF('MF Tracker import'!J9=0,0,'MF Tracker import'!J9)</f>
        <v>103989</v>
      </c>
      <c r="L9" s="19">
        <f>IF('MF Tracker import'!H9=0,0,'MF Tracker import'!H9)</f>
        <v>1409100</v>
      </c>
    </row>
    <row r="10" spans="1:12" x14ac:dyDescent="0.35">
      <c r="A10" t="str">
        <f>import[[#This Row],[Country or Multicountry]]</f>
        <v>Burkina Faso</v>
      </c>
      <c r="B10" t="str">
        <f>INDEX(region[Region],MATCH(process[[#This Row],[Country]],region[Country or Multi- country],0))</f>
        <v>High Impact Africa 1</v>
      </c>
      <c r="C10" t="str">
        <f>'MF Tracker import'!C10</f>
        <v>RSSH</v>
      </c>
      <c r="D10" t="str">
        <f>'MF Tracker import'!D10</f>
        <v>MF - CS&amp;R</v>
      </c>
      <c r="E10" t="str">
        <f t="shared" si="0"/>
        <v xml:space="preserve"> CS&amp;R</v>
      </c>
      <c r="F10" t="str">
        <f>IF('MF Tracker import'!M10="Grant Making","Grant Making","-")</f>
        <v>Grant Making</v>
      </c>
      <c r="G10" s="24">
        <f>import[[#This Row],[First Board Approval date]]</f>
        <v>45279</v>
      </c>
      <c r="H10" s="21" t="str">
        <f>IF('MF Tracker import'!E10="USD","US$",'MF Tracker import'!E10)</f>
        <v>EUR</v>
      </c>
      <c r="I10" s="19">
        <f>IF('MF Tracker import'!F10=0,"",'MF Tracker import'!F10)</f>
        <v>6039000</v>
      </c>
      <c r="J10" s="19">
        <f>IF('MF Tracker import'!G10=0,0,'MF Tracker import'!G10)</f>
        <v>6039000</v>
      </c>
      <c r="K10" s="19">
        <f>IF('MF Tracker import'!J10=0,0,'MF Tracker import'!J10)</f>
        <v>6031754</v>
      </c>
      <c r="L10" s="19">
        <f>IF('MF Tracker import'!H10=0,0,'MF Tracker import'!H10)</f>
        <v>6039000</v>
      </c>
    </row>
    <row r="11" spans="1:12" x14ac:dyDescent="0.35">
      <c r="A11" t="str">
        <f>import[[#This Row],[Country or Multicountry]]</f>
        <v>Burkina Faso</v>
      </c>
      <c r="B11" t="str">
        <f>INDEX(region[Region],MATCH(process[[#This Row],[Country]],region[Country or Multi- country],0))</f>
        <v>High Impact Africa 1</v>
      </c>
      <c r="C11" t="str">
        <f>'MF Tracker import'!C11</f>
        <v>RSSH</v>
      </c>
      <c r="D11" t="str">
        <f>'MF Tracker import'!D11</f>
        <v>MF - RSSH DHIA</v>
      </c>
      <c r="E11" t="str">
        <f t="shared" si="0"/>
        <v xml:space="preserve"> RSSH DHIA</v>
      </c>
      <c r="F11" t="str">
        <f>IF('MF Tracker import'!M11="Grant Making","Grant Making","-")</f>
        <v>Grant Making</v>
      </c>
      <c r="G11" s="24">
        <f>import[[#This Row],[First Board Approval date]]</f>
        <v>45279</v>
      </c>
      <c r="H11" s="21" t="str">
        <f>IF('MF Tracker import'!E11="USD","US$",'MF Tracker import'!E11)</f>
        <v>EUR</v>
      </c>
      <c r="I11" s="19">
        <f>IF('MF Tracker import'!F11=0,"",'MF Tracker import'!F11)</f>
        <v>2013000</v>
      </c>
      <c r="J11" s="19">
        <f>IF('MF Tracker import'!G11=0,0,'MF Tracker import'!G11)</f>
        <v>2013000</v>
      </c>
      <c r="K11" s="19">
        <f>IF('MF Tracker import'!J11=0,0,'MF Tracker import'!J11)</f>
        <v>2011576</v>
      </c>
      <c r="L11" s="19">
        <f>IF('MF Tracker import'!H11=0,0,'MF Tracker import'!H11)</f>
        <v>2013000</v>
      </c>
    </row>
    <row r="12" spans="1:12" x14ac:dyDescent="0.35">
      <c r="A12" t="str">
        <f>import[[#This Row],[Country or Multicountry]]</f>
        <v>Burkina Faso</v>
      </c>
      <c r="B12" t="str">
        <f>INDEX(region[Region],MATCH(process[[#This Row],[Country]],region[Country or Multi- country],0))</f>
        <v>High Impact Africa 1</v>
      </c>
      <c r="C12" t="str">
        <f>'MF Tracker import'!C12</f>
        <v>RSSH</v>
      </c>
      <c r="D12" t="str">
        <f>'MF Tracker import'!D12</f>
        <v>MF - RSSH Innovation Fund</v>
      </c>
      <c r="E12" t="str">
        <f t="shared" si="0"/>
        <v xml:space="preserve"> RSSH Innovation Fund</v>
      </c>
      <c r="F12" t="str">
        <f>IF('MF Tracker import'!M12="Grant Making","Grant Making","-")</f>
        <v>Grant Making</v>
      </c>
      <c r="G12" s="24">
        <f>import[[#This Row],[First Board Approval date]]</f>
        <v>45279</v>
      </c>
      <c r="H12" s="21" t="str">
        <f>IF('MF Tracker import'!E12="USD","US$",'MF Tracker import'!E12)</f>
        <v>EUR</v>
      </c>
      <c r="I12" s="19">
        <f>IF('MF Tracker import'!F12=0,"",'MF Tracker import'!F12)</f>
        <v>3019500</v>
      </c>
      <c r="J12" s="19">
        <f>IF('MF Tracker import'!G12=0,0,'MF Tracker import'!G12)</f>
        <v>3019500</v>
      </c>
      <c r="K12" s="19">
        <f>IF('MF Tracker import'!J12=0,0,'MF Tracker import'!J12)</f>
        <v>3017150</v>
      </c>
      <c r="L12" s="19">
        <f>IF('MF Tracker import'!H12=0,0,'MF Tracker import'!H12)</f>
        <v>3019500</v>
      </c>
    </row>
    <row r="13" spans="1:12" x14ac:dyDescent="0.35">
      <c r="A13" t="str">
        <f>import[[#This Row],[Country or Multicountry]]</f>
        <v>Cambodia</v>
      </c>
      <c r="B13" t="str">
        <f>INDEX(region[Region],MATCH(process[[#This Row],[Country]],region[Country or Multi- country],0))</f>
        <v>High Impact Asia</v>
      </c>
      <c r="C13" t="str">
        <f>'MF Tracker import'!C13</f>
        <v>Tuberculosis</v>
      </c>
      <c r="D13" t="str">
        <f>'MF Tracker import'!D13</f>
        <v>MF - TB Finding Missing People</v>
      </c>
      <c r="E13" t="str">
        <f t="shared" si="0"/>
        <v xml:space="preserve"> TB Finding Missing People</v>
      </c>
      <c r="F13" t="str">
        <f>IF('MF Tracker import'!M13="Grant Making","Grant Making","-")</f>
        <v>Grant Making</v>
      </c>
      <c r="G13" s="24">
        <f>import[[#This Row],[First Board Approval date]]</f>
        <v>45268</v>
      </c>
      <c r="H13" s="21" t="str">
        <f>IF('MF Tracker import'!E13="USD","US$",'MF Tracker import'!E13)</f>
        <v>US$</v>
      </c>
      <c r="I13" s="19">
        <f>IF('MF Tracker import'!F13=0,"",'MF Tracker import'!F13)</f>
        <v>4000000</v>
      </c>
      <c r="J13" s="19">
        <f>IF('MF Tracker import'!G13=0,0,'MF Tracker import'!G13)</f>
        <v>4000000</v>
      </c>
      <c r="K13" s="19">
        <f>IF('MF Tracker import'!J13=0,0,'MF Tracker import'!J13)</f>
        <v>4000000</v>
      </c>
      <c r="L13" s="19">
        <f>IF('MF Tracker import'!H13=0,0,'MF Tracker import'!H13)</f>
        <v>4000000</v>
      </c>
    </row>
    <row r="14" spans="1:12" x14ac:dyDescent="0.35">
      <c r="A14" t="str">
        <f>import[[#This Row],[Country or Multicountry]]</f>
        <v>Cameroon</v>
      </c>
      <c r="B14" t="str">
        <f>INDEX(region[Region],MATCH(process[[#This Row],[Country]],region[Country or Multi- country],0))</f>
        <v>Central Africa</v>
      </c>
      <c r="C14" t="str">
        <f>'MF Tracker import'!C14</f>
        <v>HIV/AIDS</v>
      </c>
      <c r="D14" t="str">
        <f>'MF Tracker import'!D14</f>
        <v>MF - HIV Prev KP</v>
      </c>
      <c r="E14" t="str">
        <f t="shared" si="0"/>
        <v xml:space="preserve"> HIV Prev KP</v>
      </c>
      <c r="F14" t="str">
        <f>IF('MF Tracker import'!M14="Grant Making","Grant Making","-")</f>
        <v>Grant Making</v>
      </c>
      <c r="G14" s="24">
        <f>import[[#This Row],[First Board Approval date]]</f>
        <v>45275</v>
      </c>
      <c r="H14" s="21" t="str">
        <f>IF('MF Tracker import'!E14="USD","US$",'MF Tracker import'!E14)</f>
        <v>EUR</v>
      </c>
      <c r="I14" s="19">
        <f>IF('MF Tracker import'!F14=0,"",'MF Tracker import'!F14)</f>
        <v>2013000</v>
      </c>
      <c r="J14" s="19">
        <f>IF('MF Tracker import'!G14=0,0,'MF Tracker import'!G14)</f>
        <v>2013000</v>
      </c>
      <c r="K14" s="19">
        <f>IF('MF Tracker import'!J14=0,0,'MF Tracker import'!J14)</f>
        <v>2013000</v>
      </c>
      <c r="L14" s="19">
        <f>IF('MF Tracker import'!H14=0,0,'MF Tracker import'!H14)</f>
        <v>2013000</v>
      </c>
    </row>
    <row r="15" spans="1:12" x14ac:dyDescent="0.35">
      <c r="A15" t="str">
        <f>import[[#This Row],[Country or Multicountry]]</f>
        <v>Cameroon</v>
      </c>
      <c r="B15" t="str">
        <f>INDEX(region[Region],MATCH(process[[#This Row],[Country]],region[Country or Multi- country],0))</f>
        <v>Central Africa</v>
      </c>
      <c r="C15" t="str">
        <f>'MF Tracker import'!C15</f>
        <v>HIV/AIDS</v>
      </c>
      <c r="D15" t="str">
        <f>'MF Tracker import'!D15</f>
        <v>MF - Human Rights and Gender</v>
      </c>
      <c r="E15" t="str">
        <f t="shared" si="0"/>
        <v xml:space="preserve"> Human Rights and Gender</v>
      </c>
      <c r="F15" t="str">
        <f>IF('MF Tracker import'!M15="Grant Making","Grant Making","-")</f>
        <v>Grant Making</v>
      </c>
      <c r="G15" s="24">
        <f>import[[#This Row],[First Board Approval date]]</f>
        <v>45275</v>
      </c>
      <c r="H15" s="21" t="str">
        <f>IF('MF Tracker import'!E15="USD","US$",'MF Tracker import'!E15)</f>
        <v>EUR</v>
      </c>
      <c r="I15" s="19">
        <f>IF('MF Tracker import'!F15=0,"",'MF Tracker import'!F15)</f>
        <v>1107150</v>
      </c>
      <c r="J15" s="19">
        <f>IF('MF Tracker import'!G15=0,0,'MF Tracker import'!G15)</f>
        <v>1107150</v>
      </c>
      <c r="K15" s="19">
        <f>IF('MF Tracker import'!J15=0,0,'MF Tracker import'!J15)</f>
        <v>1107150</v>
      </c>
      <c r="L15" s="19">
        <f>IF('MF Tracker import'!H15=0,0,'MF Tracker import'!H15)</f>
        <v>1107150</v>
      </c>
    </row>
    <row r="16" spans="1:12" x14ac:dyDescent="0.35">
      <c r="A16" t="str">
        <f>import[[#This Row],[Country or Multicountry]]</f>
        <v>Cameroon</v>
      </c>
      <c r="B16" t="str">
        <f>INDEX(region[Region],MATCH(process[[#This Row],[Country]],region[Country or Multi- country],0))</f>
        <v>Central Africa</v>
      </c>
      <c r="C16" t="str">
        <f>'MF Tracker import'!C16</f>
        <v>Tuberculosis</v>
      </c>
      <c r="D16" t="str">
        <f>'MF Tracker import'!D16</f>
        <v>MF - TB Finding Missing People</v>
      </c>
      <c r="E16" t="str">
        <f t="shared" si="0"/>
        <v xml:space="preserve"> TB Finding Missing People</v>
      </c>
      <c r="F16" t="str">
        <f>IF('MF Tracker import'!M16="Grant Making","Grant Making","-")</f>
        <v>Grant Making</v>
      </c>
      <c r="G16" s="24">
        <f>import[[#This Row],[First Board Approval date]]</f>
        <v>45275</v>
      </c>
      <c r="H16" s="21" t="str">
        <f>IF('MF Tracker import'!E16="USD","US$",'MF Tracker import'!E16)</f>
        <v>EUR</v>
      </c>
      <c r="I16" s="19">
        <f>IF('MF Tracker import'!F16=0,"",'MF Tracker import'!F16)</f>
        <v>4026000</v>
      </c>
      <c r="J16" s="19">
        <f>IF('MF Tracker import'!G16=0,0,'MF Tracker import'!G16)</f>
        <v>4026000</v>
      </c>
      <c r="K16" s="19">
        <f>IF('MF Tracker import'!J16=0,0,'MF Tracker import'!J16)</f>
        <v>4026000</v>
      </c>
      <c r="L16" s="19">
        <f>IF('MF Tracker import'!H16=0,0,'MF Tracker import'!H16)</f>
        <v>4026000</v>
      </c>
    </row>
    <row r="17" spans="1:12" x14ac:dyDescent="0.35">
      <c r="A17" t="str">
        <f>import[[#This Row],[Country or Multicountry]]</f>
        <v>Chad</v>
      </c>
      <c r="B17" t="str">
        <f>INDEX(region[Region],MATCH(process[[#This Row],[Country]],region[Country or Multi- country],0))</f>
        <v>Central Africa</v>
      </c>
      <c r="C17" t="str">
        <f>'MF Tracker import'!C17</f>
        <v>RSSH</v>
      </c>
      <c r="D17" t="str">
        <f>'MF Tracker import'!D17</f>
        <v>MF - RSSH Innovation Fund</v>
      </c>
      <c r="E17" t="str">
        <f t="shared" si="0"/>
        <v xml:space="preserve"> RSSH Innovation Fund</v>
      </c>
      <c r="F17" t="str">
        <f>IF('MF Tracker import'!M17="Grant Making","Grant Making","-")</f>
        <v>Grant Making</v>
      </c>
      <c r="G17" s="24" t="str">
        <f>import[[#This Row],[First Board Approval date]]</f>
        <v>-</v>
      </c>
      <c r="H17" s="21" t="str">
        <f>IF('MF Tracker import'!E17="USD","US$",'MF Tracker import'!E17)</f>
        <v>EUR</v>
      </c>
      <c r="I17" s="19">
        <f>IF('MF Tracker import'!F17=0,"",'MF Tracker import'!F17)</f>
        <v>5032500</v>
      </c>
      <c r="J17" s="19">
        <f>IF('MF Tracker import'!G17=0,0,'MF Tracker import'!G17)</f>
        <v>5032500</v>
      </c>
      <c r="K17" s="19">
        <f>IF('MF Tracker import'!J17=0,0,'MF Tracker import'!J17)</f>
        <v>0</v>
      </c>
      <c r="L17" s="19">
        <f>IF('MF Tracker import'!H17=0,0,'MF Tracker import'!H17)</f>
        <v>5032500</v>
      </c>
    </row>
    <row r="18" spans="1:12" x14ac:dyDescent="0.35">
      <c r="A18" t="str">
        <f>import[[#This Row],[Country or Multicountry]]</f>
        <v>Congo (Democratic Republic)</v>
      </c>
      <c r="B18" t="str">
        <f>INDEX(region[Region],MATCH(process[[#This Row],[Country]],region[Country or Multi- country],0))</f>
        <v>High Impact Africa 1</v>
      </c>
      <c r="C18" t="str">
        <f>'MF Tracker import'!C18</f>
        <v>HIV/AIDS</v>
      </c>
      <c r="D18" t="str">
        <f>'MF Tracker import'!D18</f>
        <v>MF - Human Rights and Gender</v>
      </c>
      <c r="E18" t="str">
        <f t="shared" si="0"/>
        <v xml:space="preserve"> Human Rights and Gender</v>
      </c>
      <c r="F18" t="str">
        <f>IF('MF Tracker import'!M18="Grant Making","Grant Making","-")</f>
        <v>Grant Making</v>
      </c>
      <c r="G18" s="24">
        <f>import[[#This Row],[First Board Approval date]]</f>
        <v>45279</v>
      </c>
      <c r="H18" s="21" t="str">
        <f>IF('MF Tracker import'!E18="USD","US$",'MF Tracker import'!E18)</f>
        <v>US$</v>
      </c>
      <c r="I18" s="19">
        <f>IF('MF Tracker import'!F18=0,"",'MF Tracker import'!F18)</f>
        <v>2000000</v>
      </c>
      <c r="J18" s="19">
        <f>IF('MF Tracker import'!G18=0,0,'MF Tracker import'!G18)</f>
        <v>2000000</v>
      </c>
      <c r="K18" s="19">
        <f>IF('MF Tracker import'!J18=0,0,'MF Tracker import'!J18)</f>
        <v>0</v>
      </c>
      <c r="L18" s="19">
        <f>IF('MF Tracker import'!H18=0,0,'MF Tracker import'!H18)</f>
        <v>2000000</v>
      </c>
    </row>
    <row r="19" spans="1:12" x14ac:dyDescent="0.35">
      <c r="A19" t="str">
        <f>import[[#This Row],[Country or Multicountry]]</f>
        <v>Congo (Democratic Republic)</v>
      </c>
      <c r="B19" t="str">
        <f>INDEX(region[Region],MATCH(process[[#This Row],[Country]],region[Country or Multi- country],0))</f>
        <v>High Impact Africa 1</v>
      </c>
      <c r="C19" t="str">
        <f>'MF Tracker import'!C19</f>
        <v>Tuberculosis</v>
      </c>
      <c r="D19" t="str">
        <f>'MF Tracker import'!D19</f>
        <v>MF - TB Finding Missing People</v>
      </c>
      <c r="E19" t="str">
        <f t="shared" si="0"/>
        <v xml:space="preserve"> TB Finding Missing People</v>
      </c>
      <c r="F19" t="str">
        <f>IF('MF Tracker import'!M19="Grant Making","Grant Making","-")</f>
        <v>Grant Making</v>
      </c>
      <c r="G19" s="24">
        <f>import[[#This Row],[First Board Approval date]]</f>
        <v>45279</v>
      </c>
      <c r="H19" s="21" t="str">
        <f>IF('MF Tracker import'!E19="USD","US$",'MF Tracker import'!E19)</f>
        <v>US$</v>
      </c>
      <c r="I19" s="19">
        <f>IF('MF Tracker import'!F19=0,"",'MF Tracker import'!F19)</f>
        <v>4000000</v>
      </c>
      <c r="J19" s="19">
        <f>IF('MF Tracker import'!G19=0,0,'MF Tracker import'!G19)</f>
        <v>4000000</v>
      </c>
      <c r="K19" s="19">
        <f>IF('MF Tracker import'!J19=0,0,'MF Tracker import'!J19)</f>
        <v>4000000</v>
      </c>
      <c r="L19" s="19">
        <f>IF('MF Tracker import'!H19=0,0,'MF Tracker import'!H19)</f>
        <v>4000000</v>
      </c>
    </row>
    <row r="20" spans="1:12" x14ac:dyDescent="0.35">
      <c r="A20" t="str">
        <f>import[[#This Row],[Country or Multicountry]]</f>
        <v>Côte d'Ivoire</v>
      </c>
      <c r="B20" t="str">
        <f>INDEX(region[Region],MATCH(process[[#This Row],[Country]],region[Country or Multi- country],0))</f>
        <v>High Impact Africa 1</v>
      </c>
      <c r="C20" t="str">
        <f>'MF Tracker import'!C20</f>
        <v>HIV/AIDS</v>
      </c>
      <c r="D20" t="str">
        <f>'MF Tracker import'!D20</f>
        <v>MF - Human Rights and Gender</v>
      </c>
      <c r="E20" t="str">
        <f t="shared" si="0"/>
        <v xml:space="preserve"> Human Rights and Gender</v>
      </c>
      <c r="F20" t="str">
        <f>IF('MF Tracker import'!M20="Grant Making","Grant Making","-")</f>
        <v>Grant Making</v>
      </c>
      <c r="G20" s="24">
        <f>import[[#This Row],[First Board Approval date]]</f>
        <v>45159</v>
      </c>
      <c r="H20" s="21" t="str">
        <f>IF('MF Tracker import'!E20="USD","US$",'MF Tracker import'!E20)</f>
        <v>EUR</v>
      </c>
      <c r="I20" s="19">
        <f>IF('MF Tracker import'!F20=0,"",'MF Tracker import'!F20)</f>
        <v>1509750</v>
      </c>
      <c r="J20" s="19">
        <f>IF('MF Tracker import'!G20=0,0,'MF Tracker import'!G20)</f>
        <v>1509750</v>
      </c>
      <c r="K20" s="19">
        <f>IF('MF Tracker import'!J20=0,0,'MF Tracker import'!J20)</f>
        <v>1509750</v>
      </c>
      <c r="L20" s="19">
        <f>IF('MF Tracker import'!H20=0,0,'MF Tracker import'!H20)</f>
        <v>1509750</v>
      </c>
    </row>
    <row r="21" spans="1:12" x14ac:dyDescent="0.35">
      <c r="A21" t="str">
        <f>import[[#This Row],[Country or Multicountry]]</f>
        <v>Côte d'Ivoire</v>
      </c>
      <c r="B21" t="str">
        <f>INDEX(region[Region],MATCH(process[[#This Row],[Country]],region[Country or Multi- country],0))</f>
        <v>High Impact Africa 1</v>
      </c>
      <c r="C21" t="str">
        <f>'MF Tracker import'!C21</f>
        <v>RSSH</v>
      </c>
      <c r="D21" t="str">
        <f>'MF Tracker import'!D21</f>
        <v>MF - CS&amp;R</v>
      </c>
      <c r="E21" t="str">
        <f t="shared" si="0"/>
        <v xml:space="preserve"> CS&amp;R</v>
      </c>
      <c r="F21" t="str">
        <f>IF('MF Tracker import'!M21="Grant Making","Grant Making","-")</f>
        <v>Grant Making</v>
      </c>
      <c r="G21" s="24">
        <f>import[[#This Row],[First Board Approval date]]</f>
        <v>45268</v>
      </c>
      <c r="H21" s="21" t="str">
        <f>IF('MF Tracker import'!E21="USD","US$",'MF Tracker import'!E21)</f>
        <v>EUR</v>
      </c>
      <c r="I21" s="19">
        <f>IF('MF Tracker import'!F21=0,"",'MF Tracker import'!F21)</f>
        <v>6039000</v>
      </c>
      <c r="J21" s="19">
        <f>IF('MF Tracker import'!G21=0,0,'MF Tracker import'!G21)</f>
        <v>6039000</v>
      </c>
      <c r="K21" s="19">
        <f>IF('MF Tracker import'!J21=0,0,'MF Tracker import'!J21)</f>
        <v>6039000</v>
      </c>
      <c r="L21" s="19">
        <f>IF('MF Tracker import'!H21=0,0,'MF Tracker import'!H21)</f>
        <v>6039000</v>
      </c>
    </row>
    <row r="22" spans="1:12" x14ac:dyDescent="0.35">
      <c r="A22" t="str">
        <f>import[[#This Row],[Country or Multicountry]]</f>
        <v>Eswatini</v>
      </c>
      <c r="B22" t="str">
        <f>INDEX(region[Region],MATCH(process[[#This Row],[Country]],region[Country or Multi- country],0))</f>
        <v>Southern and Eastern Africa</v>
      </c>
      <c r="C22" t="str">
        <f>'MF Tracker import'!C22</f>
        <v>HIV/AIDS</v>
      </c>
      <c r="D22" t="str">
        <f>'MF Tracker import'!D22</f>
        <v>MF - HIV Prev AGYW</v>
      </c>
      <c r="E22" t="str">
        <f t="shared" si="0"/>
        <v xml:space="preserve"> HIV Prev AGYW</v>
      </c>
      <c r="F22" t="str">
        <f>IF('MF Tracker import'!M22="Grant Making","Grant Making","-")</f>
        <v>Grant Making</v>
      </c>
      <c r="G22" s="24">
        <f>import[[#This Row],[First Board Approval date]]</f>
        <v>45426</v>
      </c>
      <c r="H22" s="21" t="str">
        <f>IF('MF Tracker import'!E22="USD","US$",'MF Tracker import'!E22)</f>
        <v>US$</v>
      </c>
      <c r="I22" s="19">
        <f>IF('MF Tracker import'!F22=0,"",'MF Tracker import'!F22)</f>
        <v>1400000</v>
      </c>
      <c r="J22" s="19">
        <f>IF('MF Tracker import'!G22=0,0,'MF Tracker import'!G22)</f>
        <v>1400000</v>
      </c>
      <c r="K22" s="19">
        <f>IF('MF Tracker import'!J22=0,0,'MF Tracker import'!J22)</f>
        <v>1400000</v>
      </c>
      <c r="L22" s="19">
        <f>IF('MF Tracker import'!H22=0,0,'MF Tracker import'!H22)</f>
        <v>1400000</v>
      </c>
    </row>
    <row r="23" spans="1:12" x14ac:dyDescent="0.35">
      <c r="A23" t="str">
        <f>import[[#This Row],[Country or Multicountry]]</f>
        <v>Ethiopia</v>
      </c>
      <c r="B23" t="str">
        <f>INDEX(region[Region],MATCH(process[[#This Row],[Country]],region[Country or Multi- country],0))</f>
        <v>High Impact Africa 2</v>
      </c>
      <c r="C23" t="str">
        <f>'MF Tracker import'!C23</f>
        <v>RSSH</v>
      </c>
      <c r="D23" t="str">
        <f>'MF Tracker import'!D23</f>
        <v>MF - CS&amp;R</v>
      </c>
      <c r="E23" t="str">
        <f t="shared" si="0"/>
        <v xml:space="preserve"> CS&amp;R</v>
      </c>
      <c r="F23" t="str">
        <f>IF('MF Tracker import'!M23="Grant Making","Grant Making","-")</f>
        <v>Grant Making</v>
      </c>
      <c r="G23" s="24">
        <f>import[[#This Row],[First Board Approval date]]</f>
        <v>45426</v>
      </c>
      <c r="H23" s="21" t="str">
        <f>IF('MF Tracker import'!E23="USD","US$",'MF Tracker import'!E23)</f>
        <v>US$</v>
      </c>
      <c r="I23" s="19">
        <f>IF('MF Tracker import'!F23=0,"",'MF Tracker import'!F23)</f>
        <v>6000000</v>
      </c>
      <c r="J23" s="19">
        <f>IF('MF Tracker import'!G23=0,0,'MF Tracker import'!G23)</f>
        <v>6000000</v>
      </c>
      <c r="K23" s="19">
        <f>IF('MF Tracker import'!J23=0,0,'MF Tracker import'!J23)</f>
        <v>6000000</v>
      </c>
      <c r="L23" s="19">
        <f>IF('MF Tracker import'!H23=0,0,'MF Tracker import'!H23)</f>
        <v>6000000</v>
      </c>
    </row>
    <row r="24" spans="1:12" x14ac:dyDescent="0.35">
      <c r="A24" t="str">
        <f>import[[#This Row],[Country or Multicountry]]</f>
        <v>Ethiopia</v>
      </c>
      <c r="B24" t="str">
        <f>INDEX(region[Region],MATCH(process[[#This Row],[Country]],region[Country or Multi- country],0))</f>
        <v>High Impact Africa 2</v>
      </c>
      <c r="C24" t="str">
        <f>'MF Tracker import'!C24</f>
        <v>RSSH</v>
      </c>
      <c r="D24" t="str">
        <f>'MF Tracker import'!D24</f>
        <v>MF - RSSH DHIA</v>
      </c>
      <c r="E24" t="str">
        <f t="shared" si="0"/>
        <v xml:space="preserve"> RSSH DHIA</v>
      </c>
      <c r="F24" t="str">
        <f>IF('MF Tracker import'!M24="Grant Making","Grant Making","-")</f>
        <v>Grant Making</v>
      </c>
      <c r="G24" s="24">
        <f>import[[#This Row],[First Board Approval date]]</f>
        <v>45426</v>
      </c>
      <c r="H24" s="21" t="str">
        <f>IF('MF Tracker import'!E24="USD","US$",'MF Tracker import'!E24)</f>
        <v>US$</v>
      </c>
      <c r="I24" s="19">
        <f>IF('MF Tracker import'!F24=0,"",'MF Tracker import'!F24)</f>
        <v>2000000</v>
      </c>
      <c r="J24" s="19">
        <f>IF('MF Tracker import'!G24=0,0,'MF Tracker import'!G24)</f>
        <v>2000000</v>
      </c>
      <c r="K24" s="19">
        <f>IF('MF Tracker import'!J24=0,0,'MF Tracker import'!J24)</f>
        <v>2000000</v>
      </c>
      <c r="L24" s="19">
        <f>IF('MF Tracker import'!H24=0,0,'MF Tracker import'!H24)</f>
        <v>2000000</v>
      </c>
    </row>
    <row r="25" spans="1:12" x14ac:dyDescent="0.35">
      <c r="A25" t="str">
        <f>import[[#This Row],[Country or Multicountry]]</f>
        <v>Ethiopia</v>
      </c>
      <c r="B25" t="str">
        <f>INDEX(region[Region],MATCH(process[[#This Row],[Country]],region[Country or Multi- country],0))</f>
        <v>High Impact Africa 2</v>
      </c>
      <c r="C25" t="str">
        <f>'MF Tracker import'!C25</f>
        <v>RSSH</v>
      </c>
      <c r="D25" t="str">
        <f>'MF Tracker import'!D25</f>
        <v>MF - RSSH Lab Systems</v>
      </c>
      <c r="E25" t="str">
        <f t="shared" si="0"/>
        <v xml:space="preserve"> RSSH Lab Systems</v>
      </c>
      <c r="F25" t="str">
        <f>IF('MF Tracker import'!M25="Grant Making","Grant Making","-")</f>
        <v>Grant Making</v>
      </c>
      <c r="G25" s="24">
        <f>import[[#This Row],[First Board Approval date]]</f>
        <v>45426</v>
      </c>
      <c r="H25" s="21" t="str">
        <f>IF('MF Tracker import'!E25="USD","US$",'MF Tracker import'!E25)</f>
        <v>US$</v>
      </c>
      <c r="I25" s="19">
        <f>IF('MF Tracker import'!F25=0,"",'MF Tracker import'!F25)</f>
        <v>2000000</v>
      </c>
      <c r="J25" s="19">
        <f>IF('MF Tracker import'!G25=0,0,'MF Tracker import'!G25)</f>
        <v>2000000</v>
      </c>
      <c r="K25" s="19">
        <f>IF('MF Tracker import'!J25=0,0,'MF Tracker import'!J25)</f>
        <v>2000000</v>
      </c>
      <c r="L25" s="19">
        <f>IF('MF Tracker import'!H25=0,0,'MF Tracker import'!H25)</f>
        <v>2000000</v>
      </c>
    </row>
    <row r="26" spans="1:12" x14ac:dyDescent="0.35">
      <c r="A26" t="str">
        <f>import[[#This Row],[Country or Multicountry]]</f>
        <v>Ethiopia</v>
      </c>
      <c r="B26" t="str">
        <f>INDEX(region[Region],MATCH(process[[#This Row],[Country]],region[Country or Multi- country],0))</f>
        <v>High Impact Africa 2</v>
      </c>
      <c r="C26" t="str">
        <f>'MF Tracker import'!C26</f>
        <v>Tuberculosis</v>
      </c>
      <c r="D26" t="str">
        <f>'MF Tracker import'!D26</f>
        <v>MF - TB Finding Missing People</v>
      </c>
      <c r="E26" t="str">
        <f t="shared" si="0"/>
        <v xml:space="preserve"> TB Finding Missing People</v>
      </c>
      <c r="F26" t="str">
        <f>IF('MF Tracker import'!M26="Grant Making","Grant Making","-")</f>
        <v>Grant Making</v>
      </c>
      <c r="G26" s="24">
        <f>import[[#This Row],[First Board Approval date]]</f>
        <v>45426</v>
      </c>
      <c r="H26" s="21" t="str">
        <f>IF('MF Tracker import'!E26="USD","US$",'MF Tracker import'!E26)</f>
        <v>US$</v>
      </c>
      <c r="I26" s="19">
        <f>IF('MF Tracker import'!F26=0,"",'MF Tracker import'!F26)</f>
        <v>4000000</v>
      </c>
      <c r="J26" s="19">
        <f>IF('MF Tracker import'!G26=0,0,'MF Tracker import'!G26)</f>
        <v>4000000</v>
      </c>
      <c r="K26" s="19">
        <f>IF('MF Tracker import'!J26=0,0,'MF Tracker import'!J26)</f>
        <v>4000000</v>
      </c>
      <c r="L26" s="19">
        <f>IF('MF Tracker import'!H26=0,0,'MF Tracker import'!H26)</f>
        <v>4000000</v>
      </c>
    </row>
    <row r="27" spans="1:12" x14ac:dyDescent="0.35">
      <c r="A27" t="str">
        <f>import[[#This Row],[Country or Multicountry]]</f>
        <v>Ghana</v>
      </c>
      <c r="B27" t="str">
        <f>INDEX(region[Region],MATCH(process[[#This Row],[Country]],region[Country or Multi- country],0))</f>
        <v>High Impact Africa 1</v>
      </c>
      <c r="C27" t="str">
        <f>'MF Tracker import'!C27</f>
        <v>HIV/AIDS</v>
      </c>
      <c r="D27" t="str">
        <f>'MF Tracker import'!D27</f>
        <v>MF - HIV Prev KP</v>
      </c>
      <c r="E27" t="str">
        <f t="shared" si="0"/>
        <v xml:space="preserve"> HIV Prev KP</v>
      </c>
      <c r="F27" t="str">
        <f>IF('MF Tracker import'!M27="Grant Making","Grant Making","-")</f>
        <v>Grant Making</v>
      </c>
      <c r="G27" s="24">
        <f>import[[#This Row],[First Board Approval date]]</f>
        <v>45279</v>
      </c>
      <c r="H27" s="21" t="str">
        <f>IF('MF Tracker import'!E27="USD","US$",'MF Tracker import'!E27)</f>
        <v>US$</v>
      </c>
      <c r="I27" s="19">
        <f>IF('MF Tracker import'!F27=0,"",'MF Tracker import'!F27)</f>
        <v>1000000</v>
      </c>
      <c r="J27" s="19">
        <f>IF('MF Tracker import'!G27=0,0,'MF Tracker import'!G27)</f>
        <v>1000000</v>
      </c>
      <c r="K27" s="19">
        <f>IF('MF Tracker import'!J27=0,0,'MF Tracker import'!J27)</f>
        <v>1000000</v>
      </c>
      <c r="L27" s="19">
        <f>IF('MF Tracker import'!H27=0,0,'MF Tracker import'!H27)</f>
        <v>1000000</v>
      </c>
    </row>
    <row r="28" spans="1:12" x14ac:dyDescent="0.35">
      <c r="A28" t="str">
        <f>import[[#This Row],[Country or Multicountry]]</f>
        <v>Ghana</v>
      </c>
      <c r="B28" t="str">
        <f>INDEX(region[Region],MATCH(process[[#This Row],[Country]],region[Country or Multi- country],0))</f>
        <v>High Impact Africa 1</v>
      </c>
      <c r="C28" t="str">
        <f>'MF Tracker import'!C28</f>
        <v>HIV/AIDS</v>
      </c>
      <c r="D28" t="str">
        <f>'MF Tracker import'!D28</f>
        <v>MF - Human Rights and Gender</v>
      </c>
      <c r="E28" t="str">
        <f t="shared" si="0"/>
        <v xml:space="preserve"> Human Rights and Gender</v>
      </c>
      <c r="F28" t="str">
        <f>IF('MF Tracker import'!M28="Grant Making","Grant Making","-")</f>
        <v>Grant Making</v>
      </c>
      <c r="G28" s="24">
        <f>import[[#This Row],[First Board Approval date]]</f>
        <v>45279</v>
      </c>
      <c r="H28" s="21" t="str">
        <f>IF('MF Tracker import'!E28="USD","US$",'MF Tracker import'!E28)</f>
        <v>US$</v>
      </c>
      <c r="I28" s="19">
        <f>IF('MF Tracker import'!F28=0,"",'MF Tracker import'!F28)</f>
        <v>2000000</v>
      </c>
      <c r="J28" s="19">
        <f>IF('MF Tracker import'!G28=0,0,'MF Tracker import'!G28)</f>
        <v>2000000</v>
      </c>
      <c r="K28" s="19">
        <f>IF('MF Tracker import'!J28=0,0,'MF Tracker import'!J28)</f>
        <v>2000000</v>
      </c>
      <c r="L28" s="19">
        <f>IF('MF Tracker import'!H28=0,0,'MF Tracker import'!H28)</f>
        <v>2000000</v>
      </c>
    </row>
    <row r="29" spans="1:12" x14ac:dyDescent="0.35">
      <c r="A29" t="str">
        <f>import[[#This Row],[Country or Multicountry]]</f>
        <v>Ghana</v>
      </c>
      <c r="B29" t="str">
        <f>INDEX(region[Region],MATCH(process[[#This Row],[Country]],region[Country or Multi- country],0))</f>
        <v>High Impact Africa 1</v>
      </c>
      <c r="C29" t="str">
        <f>'MF Tracker import'!C29</f>
        <v>RSSH</v>
      </c>
      <c r="D29" t="str">
        <f>'MF Tracker import'!D29</f>
        <v>MF - RSSH Innovation Fund</v>
      </c>
      <c r="E29" t="str">
        <f t="shared" si="0"/>
        <v xml:space="preserve"> RSSH Innovation Fund</v>
      </c>
      <c r="F29" t="str">
        <f>IF('MF Tracker import'!M29="Grant Making","Grant Making","-")</f>
        <v>Grant Making</v>
      </c>
      <c r="G29" s="24">
        <f>import[[#This Row],[First Board Approval date]]</f>
        <v>45279</v>
      </c>
      <c r="H29" s="21" t="str">
        <f>IF('MF Tracker import'!E29="USD","US$",'MF Tracker import'!E29)</f>
        <v>US$</v>
      </c>
      <c r="I29" s="19">
        <f>IF('MF Tracker import'!F29=0,"",'MF Tracker import'!F29)</f>
        <v>5000000</v>
      </c>
      <c r="J29" s="19">
        <f>IF('MF Tracker import'!G29=0,0,'MF Tracker import'!G29)</f>
        <v>5000000</v>
      </c>
      <c r="K29" s="19">
        <f>IF('MF Tracker import'!J29=0,0,'MF Tracker import'!J29)</f>
        <v>5000000</v>
      </c>
      <c r="L29" s="19">
        <f>IF('MF Tracker import'!H29=0,0,'MF Tracker import'!H29)</f>
        <v>5000000</v>
      </c>
    </row>
    <row r="30" spans="1:12" x14ac:dyDescent="0.35">
      <c r="A30" t="str">
        <f>import[[#This Row],[Country or Multicountry]]</f>
        <v>Ghana</v>
      </c>
      <c r="B30" t="str">
        <f>INDEX(region[Region],MATCH(process[[#This Row],[Country]],region[Country or Multi- country],0))</f>
        <v>High Impact Africa 1</v>
      </c>
      <c r="C30" t="str">
        <f>'MF Tracker import'!C30</f>
        <v>RSSH</v>
      </c>
      <c r="D30" t="str">
        <f>'MF Tracker import'!D30</f>
        <v>MF - RSSH Lab Systems</v>
      </c>
      <c r="E30" t="str">
        <f t="shared" si="0"/>
        <v xml:space="preserve"> RSSH Lab Systems</v>
      </c>
      <c r="F30" t="str">
        <f>IF('MF Tracker import'!M30="Grant Making","Grant Making","-")</f>
        <v>Grant Making</v>
      </c>
      <c r="G30" s="24">
        <f>import[[#This Row],[First Board Approval date]]</f>
        <v>45279</v>
      </c>
      <c r="H30" s="21" t="str">
        <f>IF('MF Tracker import'!E30="USD","US$",'MF Tracker import'!E30)</f>
        <v>US$</v>
      </c>
      <c r="I30" s="19">
        <f>IF('MF Tracker import'!F30=0,"",'MF Tracker import'!F30)</f>
        <v>2000000</v>
      </c>
      <c r="J30" s="19">
        <f>IF('MF Tracker import'!G30=0,0,'MF Tracker import'!G30)</f>
        <v>2000000</v>
      </c>
      <c r="K30" s="19">
        <f>IF('MF Tracker import'!J30=0,0,'MF Tracker import'!J30)</f>
        <v>2000000</v>
      </c>
      <c r="L30" s="19">
        <f>IF('MF Tracker import'!H30=0,0,'MF Tracker import'!H30)</f>
        <v>2000000</v>
      </c>
    </row>
    <row r="31" spans="1:12" x14ac:dyDescent="0.35">
      <c r="A31" t="str">
        <f>import[[#This Row],[Country or Multicountry]]</f>
        <v>Ghana</v>
      </c>
      <c r="B31" t="str">
        <f>INDEX(region[Region],MATCH(process[[#This Row],[Country]],region[Country or Multi- country],0))</f>
        <v>High Impact Africa 1</v>
      </c>
      <c r="C31" t="str">
        <f>'MF Tracker import'!C31</f>
        <v>Tuberculosis</v>
      </c>
      <c r="D31" t="str">
        <f>'MF Tracker import'!D31</f>
        <v>MF - TB Finding Missing People</v>
      </c>
      <c r="E31" t="str">
        <f t="shared" si="0"/>
        <v xml:space="preserve"> TB Finding Missing People</v>
      </c>
      <c r="F31" t="str">
        <f>IF('MF Tracker import'!M31="Grant Making","Grant Making","-")</f>
        <v>Grant Making</v>
      </c>
      <c r="G31" s="24">
        <f>import[[#This Row],[First Board Approval date]]</f>
        <v>45279</v>
      </c>
      <c r="H31" s="21" t="str">
        <f>IF('MF Tracker import'!E31="USD","US$",'MF Tracker import'!E31)</f>
        <v>US$</v>
      </c>
      <c r="I31" s="19">
        <f>IF('MF Tracker import'!F31=0,"",'MF Tracker import'!F31)</f>
        <v>4000000</v>
      </c>
      <c r="J31" s="19">
        <f>IF('MF Tracker import'!G31=0,0,'MF Tracker import'!G31)</f>
        <v>4000000</v>
      </c>
      <c r="K31" s="19">
        <f>IF('MF Tracker import'!J31=0,0,'MF Tracker import'!J31)</f>
        <v>4000000</v>
      </c>
      <c r="L31" s="19">
        <f>IF('MF Tracker import'!H31=0,0,'MF Tracker import'!H31)</f>
        <v>4000000</v>
      </c>
    </row>
    <row r="32" spans="1:12" x14ac:dyDescent="0.35">
      <c r="A32" t="str">
        <f>import[[#This Row],[Country or Multicountry]]</f>
        <v>Honduras</v>
      </c>
      <c r="B32" t="str">
        <f>INDEX(region[Region],MATCH(process[[#This Row],[Country]],region[Country or Multi- country],0))</f>
        <v>Latin America and Caribbean</v>
      </c>
      <c r="C32" t="str">
        <f>'MF Tracker import'!C32</f>
        <v>HIV/AIDS</v>
      </c>
      <c r="D32" t="str">
        <f>'MF Tracker import'!D32</f>
        <v>MF - HIV Prev KP</v>
      </c>
      <c r="E32" t="str">
        <f t="shared" si="0"/>
        <v xml:space="preserve"> HIV Prev KP</v>
      </c>
      <c r="F32" t="str">
        <f>IF('MF Tracker import'!M32="Grant Making","Grant Making","-")</f>
        <v>-</v>
      </c>
      <c r="G32" s="24" t="str">
        <f>import[[#This Row],[First Board Approval date]]</f>
        <v>-</v>
      </c>
      <c r="H32" s="21" t="str">
        <f>IF('MF Tracker import'!E32="USD","US$",'MF Tracker import'!E32)</f>
        <v>US$</v>
      </c>
      <c r="I32" s="19">
        <f>IF('MF Tracker import'!F32=0,"",'MF Tracker import'!F32)</f>
        <v>1000000</v>
      </c>
      <c r="J32" s="19">
        <f>IF('MF Tracker import'!G32=0,0,'MF Tracker import'!G32)</f>
        <v>0</v>
      </c>
      <c r="K32" s="19">
        <f>IF('MF Tracker import'!J32=0,0,'MF Tracker import'!J32)</f>
        <v>0</v>
      </c>
      <c r="L32" s="19">
        <f>IF('MF Tracker import'!H32=0,0,'MF Tracker import'!H32)</f>
        <v>0</v>
      </c>
    </row>
    <row r="33" spans="1:18" x14ac:dyDescent="0.35">
      <c r="A33" t="str">
        <f>import[[#This Row],[Country or Multicountry]]</f>
        <v>Honduras</v>
      </c>
      <c r="B33" t="str">
        <f>INDEX(region[Region],MATCH(process[[#This Row],[Country]],region[Country or Multi- country],0))</f>
        <v>Latin America and Caribbean</v>
      </c>
      <c r="C33" t="str">
        <f>'MF Tracker import'!C33</f>
        <v>HIV/AIDS</v>
      </c>
      <c r="D33" t="str">
        <f>'MF Tracker import'!D33</f>
        <v>MF - Human Rights and Gender</v>
      </c>
      <c r="E33" t="str">
        <f t="shared" si="0"/>
        <v xml:space="preserve"> Human Rights and Gender</v>
      </c>
      <c r="F33" t="str">
        <f>IF('MF Tracker import'!M33="Grant Making","Grant Making","-")</f>
        <v>-</v>
      </c>
      <c r="G33" s="24" t="str">
        <f>import[[#This Row],[First Board Approval date]]</f>
        <v>-</v>
      </c>
      <c r="H33" s="21" t="str">
        <f>IF('MF Tracker import'!E33="USD","US$",'MF Tracker import'!E33)</f>
        <v>US$</v>
      </c>
      <c r="I33" s="19">
        <f>IF('MF Tracker import'!F33=0,"",'MF Tracker import'!F33)</f>
        <v>500000</v>
      </c>
      <c r="J33" s="19">
        <f>IF('MF Tracker import'!G33=0,0,'MF Tracker import'!G33)</f>
        <v>0</v>
      </c>
      <c r="K33" s="19">
        <f>IF('MF Tracker import'!J33=0,0,'MF Tracker import'!J33)</f>
        <v>0</v>
      </c>
      <c r="L33" s="19">
        <f>IF('MF Tracker import'!H33=0,0,'MF Tracker import'!H33)</f>
        <v>0</v>
      </c>
    </row>
    <row r="34" spans="1:18" x14ac:dyDescent="0.35">
      <c r="A34" t="str">
        <f>import[[#This Row],[Country or Multicountry]]</f>
        <v>India</v>
      </c>
      <c r="B34" t="str">
        <f>INDEX(region[Region],MATCH(process[[#This Row],[Country]],region[Country or Multi- country],0))</f>
        <v>High Impact Asia</v>
      </c>
      <c r="C34" t="str">
        <f>'MF Tracker import'!C34</f>
        <v>Tuberculosis</v>
      </c>
      <c r="D34" t="str">
        <f>'MF Tracker import'!D34</f>
        <v>MF - TB Finding Missing People</v>
      </c>
      <c r="E34" t="str">
        <f t="shared" si="0"/>
        <v xml:space="preserve"> TB Finding Missing People</v>
      </c>
      <c r="F34" t="str">
        <f>IF('MF Tracker import'!M34="Grant Making","Grant Making","-")</f>
        <v>Grant Making</v>
      </c>
      <c r="G34" s="24">
        <f>import[[#This Row],[First Board Approval date]]</f>
        <v>45377</v>
      </c>
      <c r="H34" s="21" t="str">
        <f>IF('MF Tracker import'!E34="USD","US$",'MF Tracker import'!E34)</f>
        <v>US$</v>
      </c>
      <c r="I34" s="19">
        <f>IF('MF Tracker import'!F34=0,"",'MF Tracker import'!F34)</f>
        <v>4000000</v>
      </c>
      <c r="J34" s="19">
        <v>4000000</v>
      </c>
      <c r="K34" s="19">
        <f>IF('MF Tracker import'!J34=0,0,'MF Tracker import'!J34)</f>
        <v>4000000</v>
      </c>
      <c r="L34" s="19">
        <f>IF('MF Tracker import'!H34=0,0,'MF Tracker import'!H34)</f>
        <v>4000000</v>
      </c>
    </row>
    <row r="35" spans="1:18" x14ac:dyDescent="0.35">
      <c r="A35" t="str">
        <f>import[[#This Row],[Country or Multicountry]]</f>
        <v>Indonesia</v>
      </c>
      <c r="B35" t="str">
        <f>INDEX(region[Region],MATCH(process[[#This Row],[Country]],region[Country or Multi- country],0))</f>
        <v>High Impact Asia</v>
      </c>
      <c r="C35" t="str">
        <f>'MF Tracker import'!C35</f>
        <v>HIV/AIDS</v>
      </c>
      <c r="D35" t="str">
        <f>'MF Tracker import'!D35</f>
        <v>MF - HIV Prev KP</v>
      </c>
      <c r="E35" t="str">
        <f t="shared" si="0"/>
        <v xml:space="preserve"> HIV Prev KP</v>
      </c>
      <c r="F35" t="str">
        <f>IF('MF Tracker import'!M35="Grant Making","Grant Making","-")</f>
        <v>Grant Making</v>
      </c>
      <c r="G35" s="24">
        <f>import[[#This Row],[First Board Approval date]]</f>
        <v>45239</v>
      </c>
      <c r="H35" s="21" t="str">
        <f>IF('MF Tracker import'!E35="USD","US$",'MF Tracker import'!E35)</f>
        <v>US$</v>
      </c>
      <c r="I35" s="19">
        <f>IF('MF Tracker import'!F35=0,"",'MF Tracker import'!F35)</f>
        <v>2000000</v>
      </c>
      <c r="J35" s="19">
        <f>IF('MF Tracker import'!G35=0,0,'MF Tracker import'!G35)</f>
        <v>2000000</v>
      </c>
      <c r="K35" s="19">
        <f>IF('MF Tracker import'!J35=0,0,'MF Tracker import'!J35)</f>
        <v>2000000</v>
      </c>
      <c r="L35" s="19">
        <f>IF('MF Tracker import'!H35=0,0,'MF Tracker import'!H35)</f>
        <v>2000000</v>
      </c>
    </row>
    <row r="36" spans="1:18" x14ac:dyDescent="0.35">
      <c r="A36" t="str">
        <f>import[[#This Row],[Country or Multicountry]]</f>
        <v>Indonesia</v>
      </c>
      <c r="B36" t="str">
        <f>INDEX(region[Region],MATCH(process[[#This Row],[Country]],region[Country or Multi- country],0))</f>
        <v>High Impact Asia</v>
      </c>
      <c r="C36" t="str">
        <f>'MF Tracker import'!C36</f>
        <v>HIV/AIDS</v>
      </c>
      <c r="D36" t="str">
        <f>'MF Tracker import'!D36</f>
        <v>MF - Human Rights and Gender</v>
      </c>
      <c r="E36" t="str">
        <f t="shared" si="0"/>
        <v xml:space="preserve"> Human Rights and Gender</v>
      </c>
      <c r="F36" t="str">
        <f>IF('MF Tracker import'!M36="Grant Making","Grant Making","-")</f>
        <v>Grant Making</v>
      </c>
      <c r="G36" s="24">
        <f>import[[#This Row],[First Board Approval date]]</f>
        <v>45239</v>
      </c>
      <c r="H36" s="21" t="str">
        <f>IF('MF Tracker import'!E36="USD","US$",'MF Tracker import'!E36)</f>
        <v>US$</v>
      </c>
      <c r="I36" s="19">
        <f>IF('MF Tracker import'!F36=0,"",'MF Tracker import'!F36)</f>
        <v>1500000</v>
      </c>
      <c r="J36" s="19">
        <f>IF('MF Tracker import'!G36=0,0,'MF Tracker import'!G36)</f>
        <v>1500000</v>
      </c>
      <c r="K36" s="19">
        <f>IF('MF Tracker import'!J36=0,0,'MF Tracker import'!J36)</f>
        <v>1500000</v>
      </c>
      <c r="L36" s="19">
        <f>IF('MF Tracker import'!H36=0,0,'MF Tracker import'!H36)</f>
        <v>1500000</v>
      </c>
    </row>
    <row r="37" spans="1:18" x14ac:dyDescent="0.35">
      <c r="A37" t="str">
        <f>import[[#This Row],[Country or Multicountry]]</f>
        <v>Indonesia</v>
      </c>
      <c r="B37" t="str">
        <f>INDEX(region[Region],MATCH(process[[#This Row],[Country]],region[Country or Multi- country],0))</f>
        <v>High Impact Asia</v>
      </c>
      <c r="C37" t="str">
        <f>'MF Tracker import'!C37</f>
        <v>RSSH</v>
      </c>
      <c r="D37" t="str">
        <f>'MF Tracker import'!D37</f>
        <v>MF - RSSH Innovation Fund</v>
      </c>
      <c r="E37" t="str">
        <f t="shared" si="0"/>
        <v xml:space="preserve"> RSSH Innovation Fund</v>
      </c>
      <c r="F37" t="str">
        <f>IF('MF Tracker import'!M37="Grant Making","Grant Making","-")</f>
        <v>Grant Making</v>
      </c>
      <c r="G37" s="24">
        <f>import[[#This Row],[First Board Approval date]]</f>
        <v>45239</v>
      </c>
      <c r="H37" s="21" t="str">
        <f>IF('MF Tracker import'!E37="USD","US$",'MF Tracker import'!E37)</f>
        <v>US$</v>
      </c>
      <c r="I37" s="19">
        <f>IF('MF Tracker import'!F37=0,"",'MF Tracker import'!F37)</f>
        <v>7000000</v>
      </c>
      <c r="J37" s="19">
        <f>IF('MF Tracker import'!G37=0,0,'MF Tracker import'!G37)</f>
        <v>7000000</v>
      </c>
      <c r="K37" s="19">
        <f>IF('MF Tracker import'!J37=0,0,'MF Tracker import'!J37)</f>
        <v>7000000</v>
      </c>
      <c r="L37" s="19">
        <f>IF('MF Tracker import'!H37=0,0,'MF Tracker import'!H37)</f>
        <v>7000000</v>
      </c>
      <c r="R37" s="38">
        <v>969615</v>
      </c>
    </row>
    <row r="38" spans="1:18" x14ac:dyDescent="0.35">
      <c r="A38" t="str">
        <f>import[[#This Row],[Country or Multicountry]]</f>
        <v>Indonesia</v>
      </c>
      <c r="B38" t="str">
        <f>INDEX(region[Region],MATCH(process[[#This Row],[Country]],region[Country or Multi- country],0))</f>
        <v>High Impact Asia</v>
      </c>
      <c r="C38" t="str">
        <f>'MF Tracker import'!C38</f>
        <v>Tuberculosis</v>
      </c>
      <c r="D38" t="str">
        <f>'MF Tracker import'!D38</f>
        <v>MF - TB Finding Missing People</v>
      </c>
      <c r="E38" t="str">
        <f t="shared" si="0"/>
        <v xml:space="preserve"> TB Finding Missing People</v>
      </c>
      <c r="F38" t="str">
        <f>IF('MF Tracker import'!M38="Grant Making","Grant Making","-")</f>
        <v>Grant Making</v>
      </c>
      <c r="G38" s="24">
        <f>import[[#This Row],[First Board Approval date]]</f>
        <v>45239</v>
      </c>
      <c r="H38" s="21" t="str">
        <f>IF('MF Tracker import'!E38="USD","US$",'MF Tracker import'!E38)</f>
        <v>US$</v>
      </c>
      <c r="I38" s="19">
        <f>IF('MF Tracker import'!F38=0,"",'MF Tracker import'!F38)</f>
        <v>4000000</v>
      </c>
      <c r="J38" s="19">
        <f>IF('MF Tracker import'!G38=0,0,'MF Tracker import'!G38)</f>
        <v>4000000</v>
      </c>
      <c r="K38" s="19">
        <f>IF('MF Tracker import'!J38=0,0,'MF Tracker import'!J38)</f>
        <v>4000000</v>
      </c>
      <c r="L38" s="19">
        <f>IF('MF Tracker import'!H38=0,0,'MF Tracker import'!H38)</f>
        <v>4000000</v>
      </c>
      <c r="R38" s="38">
        <v>1409021</v>
      </c>
    </row>
    <row r="39" spans="1:18" x14ac:dyDescent="0.35">
      <c r="A39" t="str">
        <f>import[[#This Row],[Country or Multicountry]]</f>
        <v>Jamaica</v>
      </c>
      <c r="B39" t="str">
        <f>INDEX(region[Region],MATCH(process[[#This Row],[Country]],region[Country or Multi- country],0))</f>
        <v>Latin America and Caribbean</v>
      </c>
      <c r="C39" t="str">
        <f>'MF Tracker import'!C39</f>
        <v>HIV/AIDS</v>
      </c>
      <c r="D39" t="str">
        <f>'MF Tracker import'!D39</f>
        <v>MF - HIV Prev KP</v>
      </c>
      <c r="E39" t="str">
        <f t="shared" si="0"/>
        <v xml:space="preserve"> HIV Prev KP</v>
      </c>
      <c r="F39" t="str">
        <f>IF('MF Tracker import'!M39="Grant Making","Grant Making","-")</f>
        <v>Grant Making</v>
      </c>
      <c r="G39" s="24" t="str">
        <f>import[[#This Row],[First Board Approval date]]</f>
        <v>-</v>
      </c>
      <c r="H39" s="21" t="str">
        <f>IF('MF Tracker import'!E39="USD","US$",'MF Tracker import'!E39)</f>
        <v>US$</v>
      </c>
      <c r="I39" s="19">
        <f>IF('MF Tracker import'!F39=0,"",'MF Tracker import'!F39)</f>
        <v>1000000</v>
      </c>
      <c r="J39" s="19">
        <f>IF('MF Tracker import'!G39=0,0,'MF Tracker import'!G39)</f>
        <v>1000000</v>
      </c>
      <c r="K39" s="19">
        <f>IF('MF Tracker import'!J39=0,0,'MF Tracker import'!J39)</f>
        <v>0</v>
      </c>
      <c r="L39" s="19">
        <f>IF('MF Tracker import'!H39=0,0,'MF Tracker import'!H39)</f>
        <v>1000000</v>
      </c>
      <c r="R39" s="38">
        <v>285407</v>
      </c>
    </row>
    <row r="40" spans="1:18" x14ac:dyDescent="0.35">
      <c r="A40" t="str">
        <f>import[[#This Row],[Country or Multicountry]]</f>
        <v>Jamaica</v>
      </c>
      <c r="B40" t="str">
        <f>INDEX(region[Region],MATCH(process[[#This Row],[Country]],region[Country or Multi- country],0))</f>
        <v>Latin America and Caribbean</v>
      </c>
      <c r="C40" t="str">
        <f>'MF Tracker import'!C40</f>
        <v>HIV/AIDS</v>
      </c>
      <c r="D40" t="str">
        <f>'MF Tracker import'!D40</f>
        <v>MF - Human Rights and Gender</v>
      </c>
      <c r="E40" t="str">
        <f t="shared" si="0"/>
        <v xml:space="preserve"> Human Rights and Gender</v>
      </c>
      <c r="F40" t="str">
        <f>IF('MF Tracker import'!M40="Grant Making","Grant Making","-")</f>
        <v>Grant Making</v>
      </c>
      <c r="G40" s="24" t="str">
        <f>import[[#This Row],[First Board Approval date]]</f>
        <v>-</v>
      </c>
      <c r="H40" s="21" t="str">
        <f>IF('MF Tracker import'!E40="USD","US$",'MF Tracker import'!E40)</f>
        <v>US$</v>
      </c>
      <c r="I40" s="19">
        <f>IF('MF Tracker import'!F40=0,"",'MF Tracker import'!F40)</f>
        <v>900000</v>
      </c>
      <c r="J40" s="19">
        <f>IF('MF Tracker import'!G40=0,0,'MF Tracker import'!G40)</f>
        <v>900000</v>
      </c>
      <c r="K40" s="19">
        <f>IF('MF Tracker import'!J40=0,0,'MF Tracker import'!J40)</f>
        <v>0</v>
      </c>
      <c r="L40" s="19">
        <f>IF('MF Tracker import'!H40=0,0,'MF Tracker import'!H40)</f>
        <v>900000</v>
      </c>
    </row>
    <row r="41" spans="1:18" x14ac:dyDescent="0.35">
      <c r="A41" t="str">
        <f>import[[#This Row],[Country or Multicountry]]</f>
        <v>Kenya</v>
      </c>
      <c r="B41" t="str">
        <f>INDEX(region[Region],MATCH(process[[#This Row],[Country]],region[Country or Multi- country],0))</f>
        <v>High Impact Africa 2</v>
      </c>
      <c r="C41" t="str">
        <f>'MF Tracker import'!C41</f>
        <v>HIV/AIDS</v>
      </c>
      <c r="D41" t="str">
        <f>'MF Tracker import'!D41</f>
        <v>MF - HIV Prev PrEP</v>
      </c>
      <c r="E41" t="str">
        <f t="shared" si="0"/>
        <v xml:space="preserve"> HIV Prev PrEP</v>
      </c>
      <c r="F41" t="str">
        <f>IF('MF Tracker import'!M41="Grant Making","Grant Making","-")</f>
        <v>Grant Making</v>
      </c>
      <c r="G41" s="24">
        <f>import[[#This Row],[First Board Approval date]]</f>
        <v>45460</v>
      </c>
      <c r="H41" s="21" t="str">
        <f>IF('MF Tracker import'!E41="USD","US$",'MF Tracker import'!E41)</f>
        <v>US$</v>
      </c>
      <c r="I41" s="19">
        <f>IF('MF Tracker import'!F41=0,"",'MF Tracker import'!F41)</f>
        <v>3000000</v>
      </c>
      <c r="J41" s="19">
        <f>IF('MF Tracker import'!G41=0,0,'MF Tracker import'!G41)</f>
        <v>3000000</v>
      </c>
      <c r="K41" s="19">
        <f>IF('MF Tracker import'!J41=0,0,'MF Tracker import'!J41)</f>
        <v>3000000</v>
      </c>
      <c r="L41" s="19">
        <f>IF('MF Tracker import'!H41=0,0,'MF Tracker import'!H41)</f>
        <v>3000000</v>
      </c>
    </row>
    <row r="42" spans="1:18" x14ac:dyDescent="0.35">
      <c r="A42" t="str">
        <f>import[[#This Row],[Country or Multicountry]]</f>
        <v>Kenya</v>
      </c>
      <c r="B42" t="str">
        <f>INDEX(region[Region],MATCH(process[[#This Row],[Country]],region[Country or Multi- country],0))</f>
        <v>High Impact Africa 2</v>
      </c>
      <c r="C42" t="str">
        <f>'MF Tracker import'!C42</f>
        <v>HIV/AIDS</v>
      </c>
      <c r="D42" t="str">
        <f>'MF Tracker import'!D42</f>
        <v>MF - Human Rights and Gender</v>
      </c>
      <c r="E42" t="str">
        <f t="shared" si="0"/>
        <v xml:space="preserve"> Human Rights and Gender</v>
      </c>
      <c r="F42" t="str">
        <f>IF('MF Tracker import'!M42="Grant Making","Grant Making","-")</f>
        <v>Grant Making</v>
      </c>
      <c r="G42" s="24">
        <f>import[[#This Row],[First Board Approval date]]</f>
        <v>45460</v>
      </c>
      <c r="H42" s="21" t="str">
        <f>IF('MF Tracker import'!E42="USD","US$",'MF Tracker import'!E42)</f>
        <v>US$</v>
      </c>
      <c r="I42" s="19">
        <f>IF('MF Tracker import'!F42=0,"",'MF Tracker import'!F42)</f>
        <v>2000000</v>
      </c>
      <c r="J42" s="19">
        <f>IF('MF Tracker import'!G42=0,0,'MF Tracker import'!G42)</f>
        <v>2000000</v>
      </c>
      <c r="K42" s="19">
        <f>IF('MF Tracker import'!J42=0,0,'MF Tracker import'!J42)</f>
        <v>2000000</v>
      </c>
      <c r="L42" s="19">
        <f>IF('MF Tracker import'!H42=0,0,'MF Tracker import'!H42)</f>
        <v>2000000</v>
      </c>
    </row>
    <row r="43" spans="1:18" x14ac:dyDescent="0.35">
      <c r="A43" t="str">
        <f>import[[#This Row],[Country or Multicountry]]</f>
        <v>Kenya</v>
      </c>
      <c r="B43" t="str">
        <f>INDEX(region[Region],MATCH(process[[#This Row],[Country]],region[Country or Multi- country],0))</f>
        <v>High Impact Africa 2</v>
      </c>
      <c r="C43" t="str">
        <f>'MF Tracker import'!C43</f>
        <v>RSSH</v>
      </c>
      <c r="D43" t="str">
        <f>'MF Tracker import'!D43</f>
        <v>MF - CS&amp;R</v>
      </c>
      <c r="E43" t="str">
        <f t="shared" si="0"/>
        <v xml:space="preserve"> CS&amp;R</v>
      </c>
      <c r="F43" t="str">
        <f>IF('MF Tracker import'!M43="Grant Making","Grant Making","-")</f>
        <v>Grant Making</v>
      </c>
      <c r="G43" s="24">
        <f>import[[#This Row],[First Board Approval date]]</f>
        <v>45460</v>
      </c>
      <c r="H43" s="21" t="str">
        <f>IF('MF Tracker import'!E43="USD","US$",'MF Tracker import'!E43)</f>
        <v>US$</v>
      </c>
      <c r="I43" s="19">
        <f>IF('MF Tracker import'!F43=0,"",'MF Tracker import'!F43)</f>
        <v>6000000</v>
      </c>
      <c r="J43" s="19">
        <f>IF('MF Tracker import'!G43=0,0,'MF Tracker import'!G43)</f>
        <v>6000000</v>
      </c>
      <c r="K43" s="19">
        <f>IF('MF Tracker import'!J43=0,0,'MF Tracker import'!J43)</f>
        <v>6000000</v>
      </c>
      <c r="L43" s="19">
        <f>IF('MF Tracker import'!H43=0,0,'MF Tracker import'!H43)</f>
        <v>6000000</v>
      </c>
    </row>
    <row r="44" spans="1:18" x14ac:dyDescent="0.35">
      <c r="A44" t="str">
        <f>import[[#This Row],[Country or Multicountry]]</f>
        <v>Kenya</v>
      </c>
      <c r="B44" t="str">
        <f>INDEX(region[Region],MATCH(process[[#This Row],[Country]],region[Country or Multi- country],0))</f>
        <v>High Impact Africa 2</v>
      </c>
      <c r="C44" t="str">
        <f>'MF Tracker import'!C44</f>
        <v>Tuberculosis</v>
      </c>
      <c r="D44" t="str">
        <f>'MF Tracker import'!D44</f>
        <v>MF - TB Finding Missing People</v>
      </c>
      <c r="E44" t="str">
        <f t="shared" si="0"/>
        <v xml:space="preserve"> TB Finding Missing People</v>
      </c>
      <c r="F44" t="str">
        <f>IF('MF Tracker import'!M44="Grant Making","Grant Making","-")</f>
        <v>Grant Making</v>
      </c>
      <c r="G44" s="24">
        <f>import[[#This Row],[First Board Approval date]]</f>
        <v>45460</v>
      </c>
      <c r="H44" s="21" t="str">
        <f>IF('MF Tracker import'!E44="USD","US$",'MF Tracker import'!E44)</f>
        <v>US$</v>
      </c>
      <c r="I44" s="19">
        <f>IF('MF Tracker import'!F44=0,"",'MF Tracker import'!F44)</f>
        <v>4000000</v>
      </c>
      <c r="J44" s="19">
        <f>IF('MF Tracker import'!G44=0,0,'MF Tracker import'!G44)</f>
        <v>4000000</v>
      </c>
      <c r="K44" s="19">
        <f>IF('MF Tracker import'!J44=0,0,'MF Tracker import'!J44)</f>
        <v>4000000</v>
      </c>
      <c r="L44" s="19">
        <f>IF('MF Tracker import'!H44=0,0,'MF Tracker import'!H44)</f>
        <v>4000000</v>
      </c>
    </row>
    <row r="45" spans="1:18" x14ac:dyDescent="0.35">
      <c r="A45" t="str">
        <f>import[[#This Row],[Country or Multicountry]]</f>
        <v>Kyrgyzstan</v>
      </c>
      <c r="B45" t="str">
        <f>INDEX(region[Region],MATCH(process[[#This Row],[Country]],region[Country or Multi- country],0))</f>
        <v>Eastern Europe and Central Asia</v>
      </c>
      <c r="C45" t="str">
        <f>'MF Tracker import'!C45</f>
        <v>HIV/AIDS</v>
      </c>
      <c r="D45" t="str">
        <f>'MF Tracker import'!D45</f>
        <v>MF - Human Rights and Gender</v>
      </c>
      <c r="E45" t="str">
        <f t="shared" si="0"/>
        <v xml:space="preserve"> Human Rights and Gender</v>
      </c>
      <c r="F45" t="str">
        <f>IF('MF Tracker import'!M45="Grant Making","Grant Making","-")</f>
        <v>Grant Making</v>
      </c>
      <c r="G45" s="24">
        <f>import[[#This Row],[First Board Approval date]]</f>
        <v>45268</v>
      </c>
      <c r="H45" s="21" t="str">
        <f>IF('MF Tracker import'!E45="USD","US$",'MF Tracker import'!E45)</f>
        <v>US$</v>
      </c>
      <c r="I45" s="19">
        <f>IF('MF Tracker import'!F45=0,"",'MF Tracker import'!F45)</f>
        <v>500000</v>
      </c>
      <c r="J45" s="19">
        <f>IF('MF Tracker import'!G45=0,0,'MF Tracker import'!G45)</f>
        <v>500000</v>
      </c>
      <c r="K45" s="19">
        <f>IF('MF Tracker import'!J45=0,0,'MF Tracker import'!J45)</f>
        <v>500000</v>
      </c>
      <c r="L45" s="19">
        <f>IF('MF Tracker import'!H45=0,0,'MF Tracker import'!H45)</f>
        <v>500000</v>
      </c>
    </row>
    <row r="46" spans="1:18" x14ac:dyDescent="0.35">
      <c r="A46" t="str">
        <f>import[[#This Row],[Country or Multicountry]]</f>
        <v>Lao (Peoples Democratic Republic)</v>
      </c>
      <c r="B46" t="str">
        <f>INDEX(region[Region],MATCH(process[[#This Row],[Country]],region[Country or Multi- country],0))</f>
        <v>South East Asia</v>
      </c>
      <c r="C46" t="str">
        <f>'MF Tracker import'!C46</f>
        <v>RSSH</v>
      </c>
      <c r="D46" t="str">
        <f>'MF Tracker import'!D46</f>
        <v>MF - RSSH Lab Systems</v>
      </c>
      <c r="E46" t="str">
        <f t="shared" si="0"/>
        <v xml:space="preserve"> RSSH Lab Systems</v>
      </c>
      <c r="F46" t="str">
        <f>IF('MF Tracker import'!M46="Grant Making","Grant Making","-")</f>
        <v>Grant Making</v>
      </c>
      <c r="G46" s="24">
        <f>import[[#This Row],[First Board Approval date]]</f>
        <v>45279</v>
      </c>
      <c r="H46" s="21" t="str">
        <f>IF('MF Tracker import'!E46="USD","US$",'MF Tracker import'!E46)</f>
        <v>US$</v>
      </c>
      <c r="I46" s="19">
        <f>IF('MF Tracker import'!F46=0,"",'MF Tracker import'!F46)</f>
        <v>2000000</v>
      </c>
      <c r="J46" s="19">
        <f>IF('MF Tracker import'!G46=0,0,'MF Tracker import'!G46)</f>
        <v>2000000</v>
      </c>
      <c r="K46" s="19">
        <f>IF('MF Tracker import'!J46=0,0,'MF Tracker import'!J46)</f>
        <v>2000000</v>
      </c>
      <c r="L46" s="19">
        <f>IF('MF Tracker import'!H46=0,0,'MF Tracker import'!H46)</f>
        <v>2000000</v>
      </c>
    </row>
    <row r="47" spans="1:18" x14ac:dyDescent="0.35">
      <c r="A47" t="str">
        <f>import[[#This Row],[Country or Multicountry]]</f>
        <v>Lesotho</v>
      </c>
      <c r="B47" t="str">
        <f>INDEX(region[Region],MATCH(process[[#This Row],[Country]],region[Country or Multi- country],0))</f>
        <v>Southern and Eastern Africa</v>
      </c>
      <c r="C47" t="str">
        <f>'MF Tracker import'!C47</f>
        <v>HIV/AIDS</v>
      </c>
      <c r="D47" t="str">
        <f>'MF Tracker import'!D47</f>
        <v>MF - HIV Prev AGYW</v>
      </c>
      <c r="E47" t="str">
        <f t="shared" si="0"/>
        <v xml:space="preserve"> HIV Prev AGYW</v>
      </c>
      <c r="F47" t="str">
        <f>IF('MF Tracker import'!M47="Grant Making","Grant Making","-")</f>
        <v>Grant Making</v>
      </c>
      <c r="G47" s="24">
        <f>import[[#This Row],[First Board Approval date]]</f>
        <v>45342</v>
      </c>
      <c r="H47" s="21" t="str">
        <f>IF('MF Tracker import'!E47="USD","US$",'MF Tracker import'!E47)</f>
        <v>US$</v>
      </c>
      <c r="I47" s="19">
        <f>IF('MF Tracker import'!F47=0,"",'MF Tracker import'!F47)</f>
        <v>1300000</v>
      </c>
      <c r="J47" s="19">
        <v>1300000</v>
      </c>
      <c r="K47" s="19">
        <f>IF('MF Tracker import'!J47=0,0,'MF Tracker import'!J47)</f>
        <v>1300000</v>
      </c>
      <c r="L47" s="19">
        <f>IF('MF Tracker import'!H47=0,0,'MF Tracker import'!H47)</f>
        <v>1300000</v>
      </c>
    </row>
    <row r="48" spans="1:18" x14ac:dyDescent="0.35">
      <c r="A48" t="str">
        <f>import[[#This Row],[Country or Multicountry]]</f>
        <v>Liberia</v>
      </c>
      <c r="B48" t="str">
        <f>INDEX(region[Region],MATCH(process[[#This Row],[Country]],region[Country or Multi- country],0))</f>
        <v>Western Africa</v>
      </c>
      <c r="C48" t="str">
        <f>'MF Tracker import'!C48</f>
        <v>RSSH</v>
      </c>
      <c r="D48" t="str">
        <f>'MF Tracker import'!D48</f>
        <v>MF - CS&amp;R</v>
      </c>
      <c r="E48" t="str">
        <f t="shared" si="0"/>
        <v xml:space="preserve"> CS&amp;R</v>
      </c>
      <c r="F48" t="str">
        <f>IF('MF Tracker import'!M48="Grant Making","Grant Making","-")</f>
        <v>Grant Making</v>
      </c>
      <c r="G48" s="24">
        <f>import[[#This Row],[First Board Approval date]]</f>
        <v>45426</v>
      </c>
      <c r="H48" s="21" t="str">
        <f>IF('MF Tracker import'!E48="USD","US$",'MF Tracker import'!E48)</f>
        <v>US$</v>
      </c>
      <c r="I48" s="19">
        <f>IF('MF Tracker import'!F48=0,"",'MF Tracker import'!F48)</f>
        <v>3900000</v>
      </c>
      <c r="J48" s="19">
        <v>3900000</v>
      </c>
      <c r="K48" s="19">
        <f>IF('MF Tracker import'!J48=0,0,'MF Tracker import'!J48)</f>
        <v>3900000</v>
      </c>
      <c r="L48" s="19">
        <f>IF('MF Tracker import'!H48=0,0,'MF Tracker import'!H48)</f>
        <v>3900000</v>
      </c>
    </row>
    <row r="49" spans="1:12" x14ac:dyDescent="0.35">
      <c r="A49" t="str">
        <f>import[[#This Row],[Country or Multicountry]]</f>
        <v>Liberia</v>
      </c>
      <c r="B49" t="str">
        <f>INDEX(region[Region],MATCH(process[[#This Row],[Country]],region[Country or Multi- country],0))</f>
        <v>Western Africa</v>
      </c>
      <c r="C49" t="str">
        <f>'MF Tracker import'!C49</f>
        <v>RSSH</v>
      </c>
      <c r="D49" t="str">
        <f>'MF Tracker import'!D49</f>
        <v>MF - RSSH Innovation Fund</v>
      </c>
      <c r="E49" t="str">
        <f t="shared" si="0"/>
        <v xml:space="preserve"> RSSH Innovation Fund</v>
      </c>
      <c r="F49" t="str">
        <f>IF('MF Tracker import'!M49="Grant Making","Grant Making","-")</f>
        <v>Grant Making</v>
      </c>
      <c r="G49" s="24">
        <f>import[[#This Row],[First Board Approval date]]</f>
        <v>45279</v>
      </c>
      <c r="H49" s="21" t="str">
        <f>IF('MF Tracker import'!E49="USD","US$",'MF Tracker import'!E49)</f>
        <v>US$</v>
      </c>
      <c r="I49" s="19">
        <f>IF('MF Tracker import'!F49=0,"",'MF Tracker import'!F49)</f>
        <v>2000000</v>
      </c>
      <c r="J49" s="19">
        <v>2000000</v>
      </c>
      <c r="K49" s="19">
        <f>IF('MF Tracker import'!J49=0,0,'MF Tracker import'!J49)</f>
        <v>2000000</v>
      </c>
      <c r="L49" s="19">
        <f>IF('MF Tracker import'!H49=0,0,'MF Tracker import'!H49)</f>
        <v>2000000</v>
      </c>
    </row>
    <row r="50" spans="1:12" x14ac:dyDescent="0.35">
      <c r="A50" t="str">
        <f>import[[#This Row],[Country or Multicountry]]</f>
        <v>Malawi</v>
      </c>
      <c r="B50" t="str">
        <f>INDEX(region[Region],MATCH(process[[#This Row],[Country]],region[Country or Multi- country],0))</f>
        <v>Southern and Eastern Africa</v>
      </c>
      <c r="C50" t="str">
        <f>'MF Tracker import'!C50</f>
        <v>RSSH</v>
      </c>
      <c r="D50" t="str">
        <f>'MF Tracker import'!D50</f>
        <v>MF - RSSH Innovation Fund</v>
      </c>
      <c r="E50" t="str">
        <f t="shared" si="0"/>
        <v xml:space="preserve"> RSSH Innovation Fund</v>
      </c>
      <c r="F50" t="str">
        <f>IF('MF Tracker import'!M50="Grant Making","Grant Making","-")</f>
        <v>Grant Making</v>
      </c>
      <c r="G50" s="24">
        <f>import[[#This Row],[First Board Approval date]]</f>
        <v>45279</v>
      </c>
      <c r="H50" s="21" t="str">
        <f>IF('MF Tracker import'!E50="USD","US$",'MF Tracker import'!E50)</f>
        <v>US$</v>
      </c>
      <c r="I50" s="19">
        <f>IF('MF Tracker import'!F50=0,"",'MF Tracker import'!F50)</f>
        <v>8000000</v>
      </c>
      <c r="J50" s="19">
        <f>IF('MF Tracker import'!G50=0,0,'MF Tracker import'!G50)</f>
        <v>8000000</v>
      </c>
      <c r="K50" s="19">
        <f>IF('MF Tracker import'!J50=0,0,'MF Tracker import'!J50)</f>
        <v>8000000</v>
      </c>
      <c r="L50" s="19">
        <f>IF('MF Tracker import'!H50=0,0,'MF Tracker import'!H50)</f>
        <v>8000000</v>
      </c>
    </row>
    <row r="51" spans="1:12" x14ac:dyDescent="0.35">
      <c r="A51" t="str">
        <f>import[[#This Row],[Country or Multicountry]]</f>
        <v>Mali</v>
      </c>
      <c r="B51" t="str">
        <f>INDEX(region[Region],MATCH(process[[#This Row],[Country]],region[Country or Multi- country],0))</f>
        <v>High Impact Africa 1</v>
      </c>
      <c r="C51" t="str">
        <f>'MF Tracker import'!C51</f>
        <v>RSSH</v>
      </c>
      <c r="D51" t="str">
        <f>'MF Tracker import'!D51</f>
        <v>MF - CS&amp;R</v>
      </c>
      <c r="E51" t="str">
        <f t="shared" si="0"/>
        <v xml:space="preserve"> CS&amp;R</v>
      </c>
      <c r="F51" t="str">
        <f>IF('MF Tracker import'!M51="Grant Making","Grant Making","-")</f>
        <v>Grant Making</v>
      </c>
      <c r="G51" s="24">
        <f>import[[#This Row],[First Board Approval date]]</f>
        <v>45275</v>
      </c>
      <c r="H51" s="21" t="str">
        <f>IF('MF Tracker import'!E51="USD","US$",'MF Tracker import'!E51)</f>
        <v>EUR</v>
      </c>
      <c r="I51" s="19">
        <f>IF('MF Tracker import'!F51=0,"",'MF Tracker import'!F51)</f>
        <v>5435100</v>
      </c>
      <c r="J51" s="19">
        <f>IF('MF Tracker import'!G51=0,0,'MF Tracker import'!G51)</f>
        <v>5435100</v>
      </c>
      <c r="K51" s="19">
        <f>IF('MF Tracker import'!J51=0,0,'MF Tracker import'!J51)</f>
        <v>5435100</v>
      </c>
      <c r="L51" s="19">
        <f>IF('MF Tracker import'!H51=0,0,'MF Tracker import'!H51)</f>
        <v>5435100</v>
      </c>
    </row>
    <row r="52" spans="1:12" x14ac:dyDescent="0.35">
      <c r="A52" t="str">
        <f>import[[#This Row],[Country or Multicountry]]</f>
        <v>Mozambique</v>
      </c>
      <c r="B52" t="str">
        <f>INDEX(region[Region],MATCH(process[[#This Row],[Country]],region[Country or Multi- country],0))</f>
        <v>High Impact Africa 2</v>
      </c>
      <c r="C52" t="str">
        <f>'MF Tracker import'!C52</f>
        <v>HIV/AIDS</v>
      </c>
      <c r="D52" t="str">
        <f>'MF Tracker import'!D52</f>
        <v>MF - HIV Prev AGYW</v>
      </c>
      <c r="E52" t="str">
        <f t="shared" si="0"/>
        <v xml:space="preserve"> HIV Prev AGYW</v>
      </c>
      <c r="F52" t="str">
        <f>IF('MF Tracker import'!M52="Grant Making","Grant Making","-")</f>
        <v>Grant Making</v>
      </c>
      <c r="G52" s="24">
        <f>import[[#This Row],[First Board Approval date]]</f>
        <v>45279</v>
      </c>
      <c r="H52" s="21" t="str">
        <f>IF('MF Tracker import'!E52="USD","US$",'MF Tracker import'!E52)</f>
        <v>US$</v>
      </c>
      <c r="I52" s="19">
        <f>IF('MF Tracker import'!F52=0,"",'MF Tracker import'!F52)</f>
        <v>2000000</v>
      </c>
      <c r="J52" s="19">
        <f>IF('MF Tracker import'!G52=0,0,'MF Tracker import'!G52)</f>
        <v>2000000</v>
      </c>
      <c r="K52" s="19">
        <f>IF('MF Tracker import'!J52=0,0,'MF Tracker import'!J52)</f>
        <v>2000000</v>
      </c>
      <c r="L52" s="19">
        <f>IF('MF Tracker import'!H52=0,0,'MF Tracker import'!H52)</f>
        <v>2000000</v>
      </c>
    </row>
    <row r="53" spans="1:12" x14ac:dyDescent="0.35">
      <c r="A53" t="str">
        <f>import[[#This Row],[Country or Multicountry]]</f>
        <v>Mozambique</v>
      </c>
      <c r="B53" t="str">
        <f>INDEX(region[Region],MATCH(process[[#This Row],[Country]],region[Country or Multi- country],0))</f>
        <v>High Impact Africa 2</v>
      </c>
      <c r="C53" t="str">
        <f>'MF Tracker import'!C53</f>
        <v>HIV/AIDS</v>
      </c>
      <c r="D53" t="str">
        <f>'MF Tracker import'!D53</f>
        <v>MF - HIV Prev PrEP</v>
      </c>
      <c r="E53" t="str">
        <f t="shared" si="0"/>
        <v xml:space="preserve"> HIV Prev PrEP</v>
      </c>
      <c r="F53" t="str">
        <f>IF('MF Tracker import'!M53="Grant Making","Grant Making","-")</f>
        <v>Grant Making</v>
      </c>
      <c r="G53" s="24">
        <f>import[[#This Row],[First Board Approval date]]</f>
        <v>45279</v>
      </c>
      <c r="H53" s="21" t="str">
        <f>IF('MF Tracker import'!E53="USD","US$",'MF Tracker import'!E53)</f>
        <v>US$</v>
      </c>
      <c r="I53" s="19">
        <f>IF('MF Tracker import'!F53=0,"",'MF Tracker import'!F53)</f>
        <v>3750000</v>
      </c>
      <c r="J53" s="19">
        <f>IF('MF Tracker import'!G53=0,0,'MF Tracker import'!G53)</f>
        <v>3750000</v>
      </c>
      <c r="K53" s="19">
        <f>IF('MF Tracker import'!J53=0,0,'MF Tracker import'!J53)</f>
        <v>3750000</v>
      </c>
      <c r="L53" s="19">
        <f>IF('MF Tracker import'!H53=0,0,'MF Tracker import'!H53)</f>
        <v>3750000</v>
      </c>
    </row>
    <row r="54" spans="1:12" x14ac:dyDescent="0.35">
      <c r="A54" t="str">
        <f>import[[#This Row],[Country or Multicountry]]</f>
        <v>Mozambique</v>
      </c>
      <c r="B54" t="str">
        <f>INDEX(region[Region],MATCH(process[[#This Row],[Country]],region[Country or Multi- country],0))</f>
        <v>High Impact Africa 2</v>
      </c>
      <c r="C54" t="str">
        <f>'MF Tracker import'!C54</f>
        <v>HIV/AIDS</v>
      </c>
      <c r="D54" t="str">
        <f>'MF Tracker import'!D54</f>
        <v>MF - Human Rights and Gender</v>
      </c>
      <c r="E54" t="str">
        <f t="shared" si="0"/>
        <v xml:space="preserve"> Human Rights and Gender</v>
      </c>
      <c r="F54" t="str">
        <f>IF('MF Tracker import'!M54="Grant Making","Grant Making","-")</f>
        <v>Grant Making</v>
      </c>
      <c r="G54" s="24">
        <f>import[[#This Row],[First Board Approval date]]</f>
        <v>45279</v>
      </c>
      <c r="H54" s="21" t="str">
        <f>IF('MF Tracker import'!E54="USD","US$",'MF Tracker import'!E54)</f>
        <v>US$</v>
      </c>
      <c r="I54" s="19">
        <f>IF('MF Tracker import'!F54=0,"",'MF Tracker import'!F54)</f>
        <v>2000000</v>
      </c>
      <c r="J54" s="19">
        <f>IF('MF Tracker import'!G54=0,0,'MF Tracker import'!G54)</f>
        <v>2000000</v>
      </c>
      <c r="K54" s="19">
        <f>IF('MF Tracker import'!J54=0,0,'MF Tracker import'!J54)</f>
        <v>2000000</v>
      </c>
      <c r="L54" s="19">
        <f>IF('MF Tracker import'!H54=0,0,'MF Tracker import'!H54)</f>
        <v>2000000</v>
      </c>
    </row>
    <row r="55" spans="1:12" x14ac:dyDescent="0.35">
      <c r="A55" t="str">
        <f>import[[#This Row],[Country or Multicountry]]</f>
        <v>Mozambique</v>
      </c>
      <c r="B55" t="str">
        <f>INDEX(region[Region],MATCH(process[[#This Row],[Country]],region[Country or Multi- country],0))</f>
        <v>High Impact Africa 2</v>
      </c>
      <c r="C55" t="str">
        <f>'MF Tracker import'!C55</f>
        <v>RSSH</v>
      </c>
      <c r="D55" t="str">
        <f>'MF Tracker import'!D55</f>
        <v>MF - RSSH Innovation Fund</v>
      </c>
      <c r="E55" t="str">
        <f t="shared" si="0"/>
        <v xml:space="preserve"> RSSH Innovation Fund</v>
      </c>
      <c r="F55" t="str">
        <f>IF('MF Tracker import'!M55="Grant Making","Grant Making","-")</f>
        <v>Grant Making</v>
      </c>
      <c r="G55" s="24">
        <f>import[[#This Row],[First Board Approval date]]</f>
        <v>45279</v>
      </c>
      <c r="H55" s="21" t="str">
        <f>IF('MF Tracker import'!E55="USD","US$",'MF Tracker import'!E55)</f>
        <v>US$</v>
      </c>
      <c r="I55" s="19">
        <f>IF('MF Tracker import'!F55=0,"",'MF Tracker import'!F55)</f>
        <v>7000000</v>
      </c>
      <c r="J55" s="19">
        <f>IF('MF Tracker import'!G55=0,0,'MF Tracker import'!G55)</f>
        <v>7000000</v>
      </c>
      <c r="K55" s="19">
        <f>IF('MF Tracker import'!J55=0,0,'MF Tracker import'!J55)</f>
        <v>7000000</v>
      </c>
      <c r="L55" s="19">
        <f>IF('MF Tracker import'!H55=0,0,'MF Tracker import'!H55)</f>
        <v>7000000</v>
      </c>
    </row>
    <row r="56" spans="1:12" x14ac:dyDescent="0.35">
      <c r="A56" t="str">
        <f>import[[#This Row],[Country or Multicountry]]</f>
        <v>Mozambique</v>
      </c>
      <c r="B56" t="str">
        <f>INDEX(region[Region],MATCH(process[[#This Row],[Country]],region[Country or Multi- country],0))</f>
        <v>High Impact Africa 2</v>
      </c>
      <c r="C56" t="str">
        <f>'MF Tracker import'!C56</f>
        <v>Tuberculosis</v>
      </c>
      <c r="D56" t="str">
        <f>'MF Tracker import'!D56</f>
        <v>MF - TB Finding Missing People</v>
      </c>
      <c r="E56" t="str">
        <f t="shared" si="0"/>
        <v xml:space="preserve"> TB Finding Missing People</v>
      </c>
      <c r="F56" t="str">
        <f>IF('MF Tracker import'!M56="Grant Making","Grant Making","-")</f>
        <v>Grant Making</v>
      </c>
      <c r="G56" s="24">
        <f>import[[#This Row],[First Board Approval date]]</f>
        <v>45279</v>
      </c>
      <c r="H56" s="21" t="str">
        <f>IF('MF Tracker import'!E56="USD","US$",'MF Tracker import'!E56)</f>
        <v>US$</v>
      </c>
      <c r="I56" s="19">
        <f>IF('MF Tracker import'!F56=0,"",'MF Tracker import'!F56)</f>
        <v>4000000</v>
      </c>
      <c r="J56" s="19">
        <f>IF('MF Tracker import'!G56=0,0,'MF Tracker import'!G56)</f>
        <v>4000000</v>
      </c>
      <c r="K56" s="19">
        <f>IF('MF Tracker import'!J56=0,0,'MF Tracker import'!J56)</f>
        <v>4000000</v>
      </c>
      <c r="L56" s="19">
        <f>IF('MF Tracker import'!H56=0,0,'MF Tracker import'!H56)</f>
        <v>4000000</v>
      </c>
    </row>
    <row r="57" spans="1:12" x14ac:dyDescent="0.35">
      <c r="A57" t="str">
        <f>import[[#This Row],[Country or Multicountry]]</f>
        <v>Myanmar</v>
      </c>
      <c r="B57" t="str">
        <f>INDEX(region[Region],MATCH(process[[#This Row],[Country]],region[Country or Multi- country],0))</f>
        <v>High Impact Asia</v>
      </c>
      <c r="C57" t="str">
        <f>'MF Tracker import'!C57</f>
        <v>HIV/AIDS</v>
      </c>
      <c r="D57" t="str">
        <f>'MF Tracker import'!D57</f>
        <v>MF - HIV Prev KP</v>
      </c>
      <c r="E57" t="str">
        <f t="shared" si="0"/>
        <v xml:space="preserve"> HIV Prev KP</v>
      </c>
      <c r="F57" t="str">
        <f>IF('MF Tracker import'!M57="Grant Making","Grant Making","-")</f>
        <v>Grant Making</v>
      </c>
      <c r="G57" s="24">
        <f>import[[#This Row],[First Board Approval date]]</f>
        <v>45279</v>
      </c>
      <c r="H57" s="21" t="str">
        <f>IF('MF Tracker import'!E57="USD","US$",'MF Tracker import'!E57)</f>
        <v>US$</v>
      </c>
      <c r="I57" s="19">
        <f>IF('MF Tracker import'!F57=0,"",'MF Tracker import'!F57)</f>
        <v>2000000</v>
      </c>
      <c r="J57" s="19">
        <f>IF('MF Tracker import'!G57=0,0,'MF Tracker import'!G57)</f>
        <v>2000000</v>
      </c>
      <c r="K57" s="19">
        <f>IF('MF Tracker import'!J57=0,0,'MF Tracker import'!J57)</f>
        <v>2000000</v>
      </c>
      <c r="L57" s="19">
        <f>IF('MF Tracker import'!H57=0,0,'MF Tracker import'!H57)</f>
        <v>2000000</v>
      </c>
    </row>
    <row r="58" spans="1:12" x14ac:dyDescent="0.35">
      <c r="A58" t="str">
        <f>import[[#This Row],[Country or Multicountry]]</f>
        <v>Myanmar</v>
      </c>
      <c r="B58" t="str">
        <f>INDEX(region[Region],MATCH(process[[#This Row],[Country]],region[Country or Multi- country],0))</f>
        <v>High Impact Asia</v>
      </c>
      <c r="C58" t="str">
        <f>'MF Tracker import'!C58</f>
        <v>Tuberculosis</v>
      </c>
      <c r="D58" t="str">
        <f>'MF Tracker import'!D58</f>
        <v>MF - TB Finding Missing People</v>
      </c>
      <c r="E58" t="str">
        <f t="shared" si="0"/>
        <v xml:space="preserve"> TB Finding Missing People</v>
      </c>
      <c r="F58" t="str">
        <f>IF('MF Tracker import'!M58="Grant Making","Grant Making","-")</f>
        <v>Grant Making</v>
      </c>
      <c r="G58" s="24">
        <f>import[[#This Row],[First Board Approval date]]</f>
        <v>45279</v>
      </c>
      <c r="H58" s="21" t="str">
        <f>IF('MF Tracker import'!E58="USD","US$",'MF Tracker import'!E58)</f>
        <v>US$</v>
      </c>
      <c r="I58" s="19">
        <f>IF('MF Tracker import'!F58=0,"",'MF Tracker import'!F58)</f>
        <v>4000000</v>
      </c>
      <c r="J58" s="19">
        <f>IF('MF Tracker import'!G58=0,0,'MF Tracker import'!G58)</f>
        <v>4000000</v>
      </c>
      <c r="K58" s="19">
        <f>IF('MF Tracker import'!J58=0,0,'MF Tracker import'!J58)</f>
        <v>4000000</v>
      </c>
      <c r="L58" s="19">
        <f>IF('MF Tracker import'!H58=0,0,'MF Tracker import'!H58)</f>
        <v>4000000</v>
      </c>
    </row>
    <row r="59" spans="1:12" x14ac:dyDescent="0.35">
      <c r="A59" t="str">
        <f>import[[#This Row],[Country or Multicountry]]</f>
        <v>Namibia</v>
      </c>
      <c r="B59" t="str">
        <f>INDEX(region[Region],MATCH(process[[#This Row],[Country]],region[Country or Multi- country],0))</f>
        <v>Southern and Eastern Africa</v>
      </c>
      <c r="C59" t="str">
        <f>'MF Tracker import'!C59</f>
        <v>HIV/AIDS</v>
      </c>
      <c r="D59" t="str">
        <f>'MF Tracker import'!D59</f>
        <v>MF - HIV Prev AGYW</v>
      </c>
      <c r="E59" t="str">
        <f t="shared" si="0"/>
        <v xml:space="preserve"> HIV Prev AGYW</v>
      </c>
      <c r="F59" t="str">
        <f>IF('MF Tracker import'!M59="Grant Making","Grant Making","-")</f>
        <v>Grant Making</v>
      </c>
      <c r="G59" s="24">
        <f>import[[#This Row],[First Board Approval date]]</f>
        <v>45275</v>
      </c>
      <c r="H59" s="21" t="str">
        <f>IF('MF Tracker import'!E59="USD","US$",'MF Tracker import'!E59)</f>
        <v>US$</v>
      </c>
      <c r="I59" s="19">
        <f>IF('MF Tracker import'!F59=0,"",'MF Tracker import'!F59)</f>
        <v>1300000</v>
      </c>
      <c r="J59" s="19">
        <f>IF('MF Tracker import'!G59=0,0,'MF Tracker import'!G59)</f>
        <v>1300000</v>
      </c>
      <c r="K59" s="19">
        <f>IF('MF Tracker import'!J59=0,0,'MF Tracker import'!J59)</f>
        <v>1300000</v>
      </c>
      <c r="L59" s="19">
        <f>IF('MF Tracker import'!H59=0,0,'MF Tracker import'!H59)</f>
        <v>1300000</v>
      </c>
    </row>
    <row r="60" spans="1:12" x14ac:dyDescent="0.35">
      <c r="A60" t="str">
        <f>import[[#This Row],[Country or Multicountry]]</f>
        <v>Nepal</v>
      </c>
      <c r="B60" t="str">
        <f>INDEX(region[Region],MATCH(process[[#This Row],[Country]],region[Country or Multi- country],0))</f>
        <v>South East Asia</v>
      </c>
      <c r="C60" t="str">
        <f>'MF Tracker import'!C60</f>
        <v>HIV/AIDS</v>
      </c>
      <c r="D60" t="str">
        <f>'MF Tracker import'!D60</f>
        <v>MF - Human Rights and Gender</v>
      </c>
      <c r="E60" t="str">
        <f t="shared" si="0"/>
        <v xml:space="preserve"> Human Rights and Gender</v>
      </c>
      <c r="F60" t="str">
        <f>IF('MF Tracker import'!M60="Grant Making","Grant Making","-")</f>
        <v>Grant Making</v>
      </c>
      <c r="G60" s="24" t="str">
        <f>import[[#This Row],[First Board Approval date]]</f>
        <v>-</v>
      </c>
      <c r="H60" s="21" t="str">
        <f>IF('MF Tracker import'!E60="USD","US$",'MF Tracker import'!E60)</f>
        <v>US$</v>
      </c>
      <c r="I60" s="19">
        <f>IF('MF Tracker import'!F60=0,"",'MF Tracker import'!F60)</f>
        <v>550000</v>
      </c>
      <c r="J60" s="19">
        <f>IF('MF Tracker import'!G60=0,0,'MF Tracker import'!G60)</f>
        <v>550000</v>
      </c>
      <c r="K60" s="19">
        <f>IF('MF Tracker import'!J60=0,0,'MF Tracker import'!J60)</f>
        <v>0</v>
      </c>
      <c r="L60" s="19">
        <f>IF('MF Tracker import'!H60=0,0,'MF Tracker import'!H60)</f>
        <v>550000</v>
      </c>
    </row>
    <row r="61" spans="1:12" x14ac:dyDescent="0.35">
      <c r="A61" t="str">
        <f>import[[#This Row],[Country or Multicountry]]</f>
        <v>Nepal</v>
      </c>
      <c r="B61" t="str">
        <f>INDEX(region[Region],MATCH(process[[#This Row],[Country]],region[Country or Multi- country],0))</f>
        <v>South East Asia</v>
      </c>
      <c r="C61" t="str">
        <f>'MF Tracker import'!C61</f>
        <v>RSSH</v>
      </c>
      <c r="D61" t="str">
        <f>'MF Tracker import'!D61</f>
        <v>MF - RSSH Lab Systems</v>
      </c>
      <c r="E61" t="str">
        <f t="shared" si="0"/>
        <v xml:space="preserve"> RSSH Lab Systems</v>
      </c>
      <c r="F61" t="str">
        <f>IF('MF Tracker import'!M61="Grant Making","Grant Making","-")</f>
        <v>Grant Making</v>
      </c>
      <c r="G61" s="24" t="str">
        <f>import[[#This Row],[First Board Approval date]]</f>
        <v>-</v>
      </c>
      <c r="H61" s="21" t="str">
        <f>IF('MF Tracker import'!E61="USD","US$",'MF Tracker import'!E61)</f>
        <v>US$</v>
      </c>
      <c r="I61" s="19">
        <f>IF('MF Tracker import'!F61=0,"",'MF Tracker import'!F61)</f>
        <v>2000000</v>
      </c>
      <c r="J61" s="19">
        <f>IF('MF Tracker import'!G61=0,0,'MF Tracker import'!G61)</f>
        <v>2000000</v>
      </c>
      <c r="K61" s="19">
        <f>IF('MF Tracker import'!J61=0,0,'MF Tracker import'!J61)</f>
        <v>0</v>
      </c>
      <c r="L61" s="19">
        <f>IF('MF Tracker import'!H61=0,0,'MF Tracker import'!H61)</f>
        <v>2000000</v>
      </c>
    </row>
    <row r="62" spans="1:12" x14ac:dyDescent="0.35">
      <c r="A62" t="str">
        <f>import[[#This Row],[Country or Multicountry]]</f>
        <v>Nigeria</v>
      </c>
      <c r="B62" t="str">
        <f>INDEX(region[Region],MATCH(process[[#This Row],[Country]],region[Country or Multi- country],0))</f>
        <v>High Impact Africa 1</v>
      </c>
      <c r="C62" t="str">
        <f>'MF Tracker import'!C62</f>
        <v>HIV/AIDS</v>
      </c>
      <c r="D62" t="str">
        <f>'MF Tracker import'!D62</f>
        <v>MF - HIV Prev PrEP</v>
      </c>
      <c r="E62" t="str">
        <f t="shared" si="0"/>
        <v xml:space="preserve"> HIV Prev PrEP</v>
      </c>
      <c r="F62" t="str">
        <f>IF('MF Tracker import'!M62="Grant Making","Grant Making","-")</f>
        <v>Grant Making</v>
      </c>
      <c r="G62" s="24">
        <f>import[[#This Row],[First Board Approval date]]</f>
        <v>45264</v>
      </c>
      <c r="H62" s="21" t="str">
        <f>IF('MF Tracker import'!E62="USD","US$",'MF Tracker import'!E62)</f>
        <v>US$</v>
      </c>
      <c r="I62" s="19">
        <f>IF('MF Tracker import'!F62=0,"",'MF Tracker import'!F62)</f>
        <v>6500000</v>
      </c>
      <c r="J62" s="19">
        <f>IF('MF Tracker import'!G62=0,0,'MF Tracker import'!G62)</f>
        <v>6500000</v>
      </c>
      <c r="K62" s="19">
        <f>IF('MF Tracker import'!J62=0,0,'MF Tracker import'!J62)</f>
        <v>6500000</v>
      </c>
      <c r="L62" s="19">
        <f>IF('MF Tracker import'!H62=0,0,'MF Tracker import'!H62)</f>
        <v>6500000</v>
      </c>
    </row>
    <row r="63" spans="1:12" x14ac:dyDescent="0.35">
      <c r="A63" t="str">
        <f>import[[#This Row],[Country or Multicountry]]</f>
        <v>Nigeria</v>
      </c>
      <c r="B63" t="str">
        <f>INDEX(region[Region],MATCH(process[[#This Row],[Country]],region[Country or Multi- country],0))</f>
        <v>High Impact Africa 1</v>
      </c>
      <c r="C63" t="str">
        <f>'MF Tracker import'!C63</f>
        <v>HIV/AIDS</v>
      </c>
      <c r="D63" t="str">
        <f>'MF Tracker import'!D63</f>
        <v>MF - Human Rights and Gender</v>
      </c>
      <c r="E63" t="str">
        <f t="shared" si="0"/>
        <v xml:space="preserve"> Human Rights and Gender</v>
      </c>
      <c r="F63" t="str">
        <f>IF('MF Tracker import'!M63="Grant Making","Grant Making","-")</f>
        <v>Grant Making</v>
      </c>
      <c r="G63" s="24">
        <f>import[[#This Row],[First Board Approval date]]</f>
        <v>45264</v>
      </c>
      <c r="H63" s="21" t="str">
        <f>IF('MF Tracker import'!E63="USD","US$",'MF Tracker import'!E63)</f>
        <v>US$</v>
      </c>
      <c r="I63" s="19">
        <f>IF('MF Tracker import'!F63=0,"",'MF Tracker import'!F63)</f>
        <v>2000000</v>
      </c>
      <c r="J63" s="19">
        <f>IF('MF Tracker import'!G63=0,0,'MF Tracker import'!G63)</f>
        <v>2000000</v>
      </c>
      <c r="K63" s="19">
        <f>IF('MF Tracker import'!J63=0,0,'MF Tracker import'!J63)</f>
        <v>2000000</v>
      </c>
      <c r="L63" s="19">
        <f>IF('MF Tracker import'!H63=0,0,'MF Tracker import'!H63)</f>
        <v>2000000</v>
      </c>
    </row>
    <row r="64" spans="1:12" x14ac:dyDescent="0.35">
      <c r="A64" t="str">
        <f>import[[#This Row],[Country or Multicountry]]</f>
        <v>Nigeria</v>
      </c>
      <c r="B64" t="str">
        <f>INDEX(region[Region],MATCH(process[[#This Row],[Country]],region[Country or Multi- country],0))</f>
        <v>High Impact Africa 1</v>
      </c>
      <c r="C64" t="str">
        <f>'MF Tracker import'!C64</f>
        <v>Tuberculosis</v>
      </c>
      <c r="D64" t="str">
        <f>'MF Tracker import'!D64</f>
        <v>MF - TB Finding Missing People</v>
      </c>
      <c r="E64" t="str">
        <f t="shared" si="0"/>
        <v xml:space="preserve"> TB Finding Missing People</v>
      </c>
      <c r="F64" t="str">
        <f>IF('MF Tracker import'!M64="Grant Making","Grant Making","-")</f>
        <v>Grant Making</v>
      </c>
      <c r="G64" s="24">
        <f>import[[#This Row],[First Board Approval date]]</f>
        <v>45264</v>
      </c>
      <c r="H64" s="21" t="str">
        <f>IF('MF Tracker import'!E64="USD","US$",'MF Tracker import'!E64)</f>
        <v>US$</v>
      </c>
      <c r="I64" s="19">
        <f>IF('MF Tracker import'!F64=0,"",'MF Tracker import'!F64)</f>
        <v>5000000</v>
      </c>
      <c r="J64" s="19">
        <f>IF('MF Tracker import'!G64=0,0,'MF Tracker import'!G64)</f>
        <v>5000000</v>
      </c>
      <c r="K64" s="19">
        <f>IF('MF Tracker import'!J64=0,0,'MF Tracker import'!J64)</f>
        <v>5000000</v>
      </c>
      <c r="L64" s="19">
        <f>IF('MF Tracker import'!H64=0,0,'MF Tracker import'!H64)</f>
        <v>5000000</v>
      </c>
    </row>
    <row r="65" spans="1:12" x14ac:dyDescent="0.35">
      <c r="A65" t="str">
        <f>import[[#This Row],[Country or Multicountry]]</f>
        <v>Pakistan</v>
      </c>
      <c r="B65" t="str">
        <f>INDEX(region[Region],MATCH(process[[#This Row],[Country]],region[Country or Multi- country],0))</f>
        <v>High Impact Asia</v>
      </c>
      <c r="C65" t="str">
        <f>'MF Tracker import'!C65</f>
        <v>HIV/AIDS</v>
      </c>
      <c r="D65" t="str">
        <f>'MF Tracker import'!D65</f>
        <v>MF - HIV Prev KP</v>
      </c>
      <c r="E65" t="str">
        <f t="shared" si="0"/>
        <v xml:space="preserve"> HIV Prev KP</v>
      </c>
      <c r="F65" t="str">
        <f>IF('MF Tracker import'!M65="Grant Making","Grant Making","-")</f>
        <v>Grant Making</v>
      </c>
      <c r="G65" s="24" t="str">
        <f>import[[#This Row],[First Board Approval date]]</f>
        <v>-</v>
      </c>
      <c r="H65" s="21" t="str">
        <f>IF('MF Tracker import'!E65="USD","US$",'MF Tracker import'!E65)</f>
        <v>US$</v>
      </c>
      <c r="I65" s="19">
        <f>IF('MF Tracker import'!F65=0,"",'MF Tracker import'!F65)</f>
        <v>1000000</v>
      </c>
      <c r="J65" s="19">
        <f>IF('MF Tracker import'!G65=0,0,'MF Tracker import'!G65)</f>
        <v>1000000</v>
      </c>
      <c r="K65" s="19">
        <f>IF('MF Tracker import'!J65=0,0,'MF Tracker import'!J65)</f>
        <v>0</v>
      </c>
      <c r="L65" s="19">
        <f>IF('MF Tracker import'!H65=0,0,'MF Tracker import'!H65)</f>
        <v>1000000</v>
      </c>
    </row>
    <row r="66" spans="1:12" x14ac:dyDescent="0.35">
      <c r="A66" t="str">
        <f>import[[#This Row],[Country or Multicountry]]</f>
        <v>Pakistan</v>
      </c>
      <c r="B66" t="str">
        <f>INDEX(region[Region],MATCH(process[[#This Row],[Country]],region[Country or Multi- country],0))</f>
        <v>High Impact Asia</v>
      </c>
      <c r="C66" t="str">
        <f>'MF Tracker import'!C66</f>
        <v>Tuberculosis</v>
      </c>
      <c r="D66" t="str">
        <f>'MF Tracker import'!D66</f>
        <v>MF - TB Finding Missing People</v>
      </c>
      <c r="E66" t="str">
        <f t="shared" ref="E66:E96" si="1">RIGHT(D66, LEN(D66) - SEARCH("- ", D66))</f>
        <v xml:space="preserve"> TB Finding Missing People</v>
      </c>
      <c r="F66" t="str">
        <f>IF('MF Tracker import'!M66="Grant Making","Grant Making","-")</f>
        <v>Grant Making</v>
      </c>
      <c r="G66" s="24">
        <f>import[[#This Row],[First Board Approval date]]</f>
        <v>45268</v>
      </c>
      <c r="H66" s="21" t="str">
        <f>IF('MF Tracker import'!E66="USD","US$",'MF Tracker import'!E66)</f>
        <v>US$</v>
      </c>
      <c r="I66" s="19">
        <f>IF('MF Tracker import'!F66=0,"",'MF Tracker import'!F66)</f>
        <v>4000000</v>
      </c>
      <c r="J66" s="19">
        <f>IF('MF Tracker import'!G66=0,0,'MF Tracker import'!G66)</f>
        <v>4000000</v>
      </c>
      <c r="K66" s="19">
        <f>IF('MF Tracker import'!J66=0,0,'MF Tracker import'!J66)</f>
        <v>4000000</v>
      </c>
      <c r="L66" s="19">
        <f>IF('MF Tracker import'!H66=0,0,'MF Tracker import'!H66)</f>
        <v>4000000</v>
      </c>
    </row>
    <row r="67" spans="1:12" x14ac:dyDescent="0.35">
      <c r="A67" t="str">
        <f>import[[#This Row],[Country or Multicountry]]</f>
        <v>Philippines</v>
      </c>
      <c r="B67" t="str">
        <f>INDEX(region[Region],MATCH(process[[#This Row],[Country]],region[Country or Multi- country],0))</f>
        <v>High Impact Asia</v>
      </c>
      <c r="C67" t="str">
        <f>'MF Tracker import'!C67</f>
        <v>HIV/AIDS</v>
      </c>
      <c r="D67" t="str">
        <f>'MF Tracker import'!D67</f>
        <v>MF - HIV Prev KP</v>
      </c>
      <c r="E67" t="str">
        <f t="shared" si="1"/>
        <v xml:space="preserve"> HIV Prev KP</v>
      </c>
      <c r="F67" t="str">
        <f>IF('MF Tracker import'!M67="Grant Making","Grant Making","-")</f>
        <v>Grant Making</v>
      </c>
      <c r="G67" s="24">
        <f>import[[#This Row],[First Board Approval date]]</f>
        <v>45231</v>
      </c>
      <c r="H67" s="21" t="str">
        <f>IF('MF Tracker import'!E67="USD","US$",'MF Tracker import'!E67)</f>
        <v>US$</v>
      </c>
      <c r="I67" s="19">
        <f>IF('MF Tracker import'!F67=0,"",'MF Tracker import'!F67)</f>
        <v>1000000</v>
      </c>
      <c r="J67" s="19">
        <f>IF('MF Tracker import'!G67=0,0,'MF Tracker import'!G67)</f>
        <v>1000000</v>
      </c>
      <c r="K67" s="19">
        <f>IF('MF Tracker import'!J67=0,0,'MF Tracker import'!J67)</f>
        <v>1000000</v>
      </c>
      <c r="L67" s="19">
        <f>IF('MF Tracker import'!H67=0,0,'MF Tracker import'!H67)</f>
        <v>1000000</v>
      </c>
    </row>
    <row r="68" spans="1:12" x14ac:dyDescent="0.35">
      <c r="A68" t="str">
        <f>import[[#This Row],[Country or Multicountry]]</f>
        <v>Philippines</v>
      </c>
      <c r="B68" t="str">
        <f>INDEX(region[Region],MATCH(process[[#This Row],[Country]],region[Country or Multi- country],0))</f>
        <v>High Impact Asia</v>
      </c>
      <c r="C68" t="str">
        <f>'MF Tracker import'!C68</f>
        <v>HIV/AIDS</v>
      </c>
      <c r="D68" t="str">
        <f>'MF Tracker import'!D68</f>
        <v>MF - Human Rights and Gender</v>
      </c>
      <c r="E68" t="str">
        <f t="shared" si="1"/>
        <v xml:space="preserve"> Human Rights and Gender</v>
      </c>
      <c r="F68" t="str">
        <f>IF('MF Tracker import'!M68="Grant Making","Grant Making","-")</f>
        <v>Grant Making</v>
      </c>
      <c r="G68" s="24">
        <f>import[[#This Row],[First Board Approval date]]</f>
        <v>45231</v>
      </c>
      <c r="H68" s="21" t="str">
        <f>IF('MF Tracker import'!E68="USD","US$",'MF Tracker import'!E68)</f>
        <v>US$</v>
      </c>
      <c r="I68" s="19">
        <f>IF('MF Tracker import'!F68=0,"",'MF Tracker import'!F68)</f>
        <v>750000</v>
      </c>
      <c r="J68" s="19">
        <f>IF('MF Tracker import'!G68=0,0,'MF Tracker import'!G68)</f>
        <v>750000</v>
      </c>
      <c r="K68" s="19">
        <f>IF('MF Tracker import'!J68=0,0,'MF Tracker import'!J68)</f>
        <v>750000</v>
      </c>
      <c r="L68" s="19">
        <f>IF('MF Tracker import'!H68=0,0,'MF Tracker import'!H68)</f>
        <v>750000</v>
      </c>
    </row>
    <row r="69" spans="1:12" x14ac:dyDescent="0.35">
      <c r="A69" t="str">
        <f>import[[#This Row],[Country or Multicountry]]</f>
        <v>Philippines</v>
      </c>
      <c r="B69" t="str">
        <f>INDEX(region[Region],MATCH(process[[#This Row],[Country]],region[Country or Multi- country],0))</f>
        <v>High Impact Asia</v>
      </c>
      <c r="C69" t="str">
        <f>'MF Tracker import'!C69</f>
        <v>Tuberculosis</v>
      </c>
      <c r="D69" t="str">
        <f>'MF Tracker import'!D69</f>
        <v>MF - TB Finding Missing People</v>
      </c>
      <c r="E69" t="str">
        <f t="shared" si="1"/>
        <v xml:space="preserve"> TB Finding Missing People</v>
      </c>
      <c r="F69" t="str">
        <f>IF('MF Tracker import'!M69="Grant Making","Grant Making","-")</f>
        <v>Grant Making</v>
      </c>
      <c r="G69" s="24">
        <f>import[[#This Row],[First Board Approval date]]</f>
        <v>45231</v>
      </c>
      <c r="H69" s="21" t="str">
        <f>IF('MF Tracker import'!E69="USD","US$",'MF Tracker import'!E69)</f>
        <v>US$</v>
      </c>
      <c r="I69" s="19">
        <f>IF('MF Tracker import'!F69=0,"",'MF Tracker import'!F69)</f>
        <v>4000000</v>
      </c>
      <c r="J69" s="19">
        <f>IF('MF Tracker import'!G69=0,0,'MF Tracker import'!G69)</f>
        <v>4000000</v>
      </c>
      <c r="K69" s="19">
        <f>IF('MF Tracker import'!J69=0,0,'MF Tracker import'!J69)</f>
        <v>4000000</v>
      </c>
      <c r="L69" s="19">
        <f>IF('MF Tracker import'!H69=0,0,'MF Tracker import'!H69)</f>
        <v>4000000</v>
      </c>
    </row>
    <row r="70" spans="1:12" x14ac:dyDescent="0.35">
      <c r="A70" t="str">
        <f>import[[#This Row],[Country or Multicountry]]</f>
        <v>Rwanda</v>
      </c>
      <c r="B70" t="str">
        <f>INDEX(region[Region],MATCH(process[[#This Row],[Country]],region[Country or Multi- country],0))</f>
        <v>Southern and Eastern Africa</v>
      </c>
      <c r="C70" t="str">
        <f>'MF Tracker import'!C70</f>
        <v>RSSH</v>
      </c>
      <c r="D70" t="str">
        <f>'MF Tracker import'!D70</f>
        <v>MF - RSSH DHIA</v>
      </c>
      <c r="E70" t="str">
        <f t="shared" si="1"/>
        <v xml:space="preserve"> RSSH DHIA</v>
      </c>
      <c r="F70" t="str">
        <f>IF('MF Tracker import'!M70="Grant Making","Grant Making","-")</f>
        <v>Grant Making</v>
      </c>
      <c r="G70" s="24">
        <f>import[[#This Row],[First Board Approval date]]</f>
        <v>45401</v>
      </c>
      <c r="H70" s="21" t="str">
        <f>IF('MF Tracker import'!E70="USD","US$",'MF Tracker import'!E70)</f>
        <v>US$</v>
      </c>
      <c r="I70" s="19">
        <f>IF('MF Tracker import'!F70=0,"",'MF Tracker import'!F70)</f>
        <v>2000000</v>
      </c>
      <c r="J70" s="19">
        <f>IF('MF Tracker import'!G70=0,0,'MF Tracker import'!G70)</f>
        <v>2000000</v>
      </c>
      <c r="K70" s="19">
        <f>IF('MF Tracker import'!J70=0,0,'MF Tracker import'!J70)</f>
        <v>2000000</v>
      </c>
      <c r="L70" s="19">
        <f>IF('MF Tracker import'!H70=0,0,'MF Tracker import'!H70)</f>
        <v>2000000</v>
      </c>
    </row>
    <row r="71" spans="1:12" x14ac:dyDescent="0.35">
      <c r="A71" t="str">
        <f>import[[#This Row],[Country or Multicountry]]</f>
        <v>Senegal</v>
      </c>
      <c r="B71" t="str">
        <f>INDEX(region[Region],MATCH(process[[#This Row],[Country]],region[Country or Multi- country],0))</f>
        <v>Western Africa</v>
      </c>
      <c r="C71" t="str">
        <f>'MF Tracker import'!C71</f>
        <v>HIV/AIDS</v>
      </c>
      <c r="D71" t="str">
        <f>'MF Tracker import'!D71</f>
        <v>MF - Human Rights and Gender</v>
      </c>
      <c r="E71" t="str">
        <f t="shared" si="1"/>
        <v xml:space="preserve"> Human Rights and Gender</v>
      </c>
      <c r="F71" t="str">
        <f>IF('MF Tracker import'!M71="Grant Making","Grant Making","-")</f>
        <v>Grant Making</v>
      </c>
      <c r="G71" s="24">
        <f>import[[#This Row],[First Board Approval date]]</f>
        <v>45275</v>
      </c>
      <c r="H71" s="21" t="str">
        <f>IF('MF Tracker import'!E71="USD","US$",'MF Tracker import'!E71)</f>
        <v>EUR</v>
      </c>
      <c r="I71" s="19">
        <f>IF('MF Tracker import'!F71=0,"",'MF Tracker import'!F71)</f>
        <v>754875</v>
      </c>
      <c r="J71" s="39">
        <v>754875</v>
      </c>
      <c r="K71" s="19">
        <f>IF('MF Tracker import'!J71=0,0,'MF Tracker import'!J71)</f>
        <v>754875</v>
      </c>
      <c r="L71" s="19">
        <f>IF('MF Tracker import'!H71=0,0,'MF Tracker import'!H71)</f>
        <v>754875</v>
      </c>
    </row>
    <row r="72" spans="1:12" x14ac:dyDescent="0.35">
      <c r="A72" t="str">
        <f>import[[#This Row],[Country or Multicountry]]</f>
        <v>Senegal</v>
      </c>
      <c r="B72" t="str">
        <f>INDEX(region[Region],MATCH(process[[#This Row],[Country]],region[Country or Multi- country],0))</f>
        <v>Western Africa</v>
      </c>
      <c r="C72" t="str">
        <f>'MF Tracker import'!C72</f>
        <v>RSSH</v>
      </c>
      <c r="D72" t="str">
        <f>'MF Tracker import'!D72</f>
        <v>MF - CS&amp;R</v>
      </c>
      <c r="E72" t="str">
        <f t="shared" si="1"/>
        <v xml:space="preserve"> CS&amp;R</v>
      </c>
      <c r="F72" t="str">
        <f>IF('MF Tracker import'!M72="Grant Making","Grant Making","-")</f>
        <v>Grant Making</v>
      </c>
      <c r="G72" s="24">
        <f>import[[#This Row],[First Board Approval date]]</f>
        <v>45275</v>
      </c>
      <c r="H72" s="21" t="str">
        <f>IF('MF Tracker import'!E72="USD","US$",'MF Tracker import'!E72)</f>
        <v>EUR</v>
      </c>
      <c r="I72" s="19">
        <f>IF('MF Tracker import'!F72=0,"",'MF Tracker import'!F72)</f>
        <v>3824700</v>
      </c>
      <c r="J72" s="39">
        <v>3824700</v>
      </c>
      <c r="K72" s="19">
        <f>IF('MF Tracker import'!J72=0,0,'MF Tracker import'!J72)</f>
        <v>3824700</v>
      </c>
      <c r="L72" s="19">
        <f>IF('MF Tracker import'!H72=0,0,'MF Tracker import'!H72)</f>
        <v>3824700</v>
      </c>
    </row>
    <row r="73" spans="1:12" x14ac:dyDescent="0.35">
      <c r="A73" t="str">
        <f>import[[#This Row],[Country or Multicountry]]</f>
        <v>Sierra Leone</v>
      </c>
      <c r="B73" t="str">
        <f>INDEX(region[Region],MATCH(process[[#This Row],[Country]],region[Country or Multi- country],0))</f>
        <v>Western Africa</v>
      </c>
      <c r="C73" t="str">
        <f>'MF Tracker import'!C73</f>
        <v>HIV/AIDS</v>
      </c>
      <c r="D73" t="str">
        <f>'MF Tracker import'!D73</f>
        <v>MF - Human Rights and Gender</v>
      </c>
      <c r="E73" t="str">
        <f t="shared" si="1"/>
        <v xml:space="preserve"> Human Rights and Gender</v>
      </c>
      <c r="F73" t="str">
        <f>IF('MF Tracker import'!M73="Grant Making","Grant Making","-")</f>
        <v>Grant Making</v>
      </c>
      <c r="G73" s="24">
        <f>import[[#This Row],[First Board Approval date]]</f>
        <v>45426</v>
      </c>
      <c r="H73" s="21" t="str">
        <f>IF('MF Tracker import'!E73="USD","US$",'MF Tracker import'!E73)</f>
        <v>US$</v>
      </c>
      <c r="I73" s="19">
        <f>IF('MF Tracker import'!F73=0,"",'MF Tracker import'!F73)</f>
        <v>800000</v>
      </c>
      <c r="J73" s="19">
        <f>IF('MF Tracker import'!G73=0,0,'MF Tracker import'!G73)</f>
        <v>800000</v>
      </c>
      <c r="K73" s="19">
        <f>IF('MF Tracker import'!J73=0,0,'MF Tracker import'!J73)</f>
        <v>800000</v>
      </c>
      <c r="L73" s="19">
        <f>IF('MF Tracker import'!H73=0,0,'MF Tracker import'!H73)</f>
        <v>800000</v>
      </c>
    </row>
    <row r="74" spans="1:12" x14ac:dyDescent="0.35">
      <c r="A74" t="str">
        <f>import[[#This Row],[Country or Multicountry]]</f>
        <v>Sierra Leone</v>
      </c>
      <c r="B74" t="str">
        <f>INDEX(region[Region],MATCH(process[[#This Row],[Country]],region[Country or Multi- country],0))</f>
        <v>Western Africa</v>
      </c>
      <c r="C74" t="str">
        <f>'MF Tracker import'!C74</f>
        <v>RSSH</v>
      </c>
      <c r="D74" t="str">
        <f>'MF Tracker import'!D74</f>
        <v>MF - RSSH Innovation Fund</v>
      </c>
      <c r="E74" t="str">
        <f t="shared" si="1"/>
        <v xml:space="preserve"> RSSH Innovation Fund</v>
      </c>
      <c r="F74" t="str">
        <f>IF('MF Tracker import'!M74="Grant Making","Grant Making","-")</f>
        <v>Grant Making</v>
      </c>
      <c r="G74" s="24">
        <f>import[[#This Row],[First Board Approval date]]</f>
        <v>45426</v>
      </c>
      <c r="H74" s="21" t="str">
        <f>IF('MF Tracker import'!E74="USD","US$",'MF Tracker import'!E74)</f>
        <v>US$</v>
      </c>
      <c r="I74" s="19">
        <f>IF('MF Tracker import'!F74=0,"",'MF Tracker import'!F74)</f>
        <v>9000000</v>
      </c>
      <c r="J74" s="19">
        <f>IF('MF Tracker import'!G74=0,0,'MF Tracker import'!G74)</f>
        <v>9000000</v>
      </c>
      <c r="K74" s="19">
        <f>IF('MF Tracker import'!J74=0,0,'MF Tracker import'!J74)</f>
        <v>9000000</v>
      </c>
      <c r="L74" s="19">
        <f>IF('MF Tracker import'!H74=0,0,'MF Tracker import'!H74)</f>
        <v>9000000</v>
      </c>
    </row>
    <row r="75" spans="1:12" x14ac:dyDescent="0.35">
      <c r="A75" t="str">
        <f>import[[#This Row],[Country or Multicountry]]</f>
        <v>South Africa</v>
      </c>
      <c r="B75" t="str">
        <f>INDEX(region[Region],MATCH(process[[#This Row],[Country]],region[Country or Multi- country],0))</f>
        <v>High Impact Africa 2</v>
      </c>
      <c r="C75" t="str">
        <f>'MF Tracker import'!C75</f>
        <v>HIV/AIDS</v>
      </c>
      <c r="D75" t="str">
        <f>'MF Tracker import'!D75</f>
        <v>MF - HIV Prev PrEP</v>
      </c>
      <c r="E75" t="str">
        <f t="shared" si="1"/>
        <v xml:space="preserve"> HIV Prev PrEP</v>
      </c>
      <c r="F75" t="str">
        <f>IF('MF Tracker import'!M75="Grant Making","Grant Making","-")</f>
        <v>-</v>
      </c>
      <c r="G75" s="24" t="str">
        <f>import[[#This Row],[First Board Approval date]]</f>
        <v>-</v>
      </c>
      <c r="H75" s="21" t="str">
        <f>IF('MF Tracker import'!E75="USD","US$",'MF Tracker import'!E75)</f>
        <v>US$</v>
      </c>
      <c r="I75" s="19">
        <f>IF('MF Tracker import'!F75=0,"",'MF Tracker import'!F75)</f>
        <v>5750000</v>
      </c>
      <c r="J75" s="19">
        <f>IF('MF Tracker import'!G75=0,0,'MF Tracker import'!G75)</f>
        <v>0</v>
      </c>
      <c r="K75" s="19">
        <f>IF('MF Tracker import'!J75=0,0,'MF Tracker import'!J75)</f>
        <v>0</v>
      </c>
      <c r="L75" s="19">
        <f>IF('MF Tracker import'!H75=0,0,'MF Tracker import'!H75)</f>
        <v>0</v>
      </c>
    </row>
    <row r="76" spans="1:12" x14ac:dyDescent="0.35">
      <c r="A76" t="str">
        <f>import[[#This Row],[Country or Multicountry]]</f>
        <v>South Africa</v>
      </c>
      <c r="B76" t="str">
        <f>INDEX(region[Region],MATCH(process[[#This Row],[Country]],region[Country or Multi- country],0))</f>
        <v>High Impact Africa 2</v>
      </c>
      <c r="C76" t="str">
        <f>'MF Tracker import'!C76</f>
        <v>HIV/AIDS</v>
      </c>
      <c r="D76" t="str">
        <f>'MF Tracker import'!D76</f>
        <v>MF - Human Rights and Gender</v>
      </c>
      <c r="E76" t="str">
        <f t="shared" si="1"/>
        <v xml:space="preserve"> Human Rights and Gender</v>
      </c>
      <c r="F76" t="str">
        <f>IF('MF Tracker import'!M76="Grant Making","Grant Making","-")</f>
        <v>-</v>
      </c>
      <c r="G76" s="24" t="str">
        <f>import[[#This Row],[First Board Approval date]]</f>
        <v>-</v>
      </c>
      <c r="H76" s="21" t="str">
        <f>IF('MF Tracker import'!E76="USD","US$",'MF Tracker import'!E76)</f>
        <v>US$</v>
      </c>
      <c r="I76" s="19">
        <f>IF('MF Tracker import'!F76=0,"",'MF Tracker import'!F76)</f>
        <v>2000000</v>
      </c>
      <c r="J76" s="19">
        <f>IF('MF Tracker import'!G76=0,0,'MF Tracker import'!G76)</f>
        <v>0</v>
      </c>
      <c r="K76" s="19">
        <f>IF('MF Tracker import'!J76=0,0,'MF Tracker import'!J76)</f>
        <v>0</v>
      </c>
      <c r="L76" s="19">
        <f>IF('MF Tracker import'!H76=0,0,'MF Tracker import'!H76)</f>
        <v>0</v>
      </c>
    </row>
    <row r="77" spans="1:12" x14ac:dyDescent="0.35">
      <c r="A77" t="str">
        <f>import[[#This Row],[Country or Multicountry]]</f>
        <v>South Africa</v>
      </c>
      <c r="B77" t="str">
        <f>INDEX(region[Region],MATCH(process[[#This Row],[Country]],region[Country or Multi- country],0))</f>
        <v>High Impact Africa 2</v>
      </c>
      <c r="C77" t="str">
        <f>'MF Tracker import'!C77</f>
        <v>RSSH</v>
      </c>
      <c r="D77" t="str">
        <f>'MF Tracker import'!D77</f>
        <v>MF - RSSH DHIA</v>
      </c>
      <c r="E77" t="str">
        <f t="shared" si="1"/>
        <v xml:space="preserve"> RSSH DHIA</v>
      </c>
      <c r="F77" t="str">
        <f>IF('MF Tracker import'!M77="Grant Making","Grant Making","-")</f>
        <v>-</v>
      </c>
      <c r="G77" s="24" t="str">
        <f>import[[#This Row],[First Board Approval date]]</f>
        <v>-</v>
      </c>
      <c r="H77" s="21" t="str">
        <f>IF('MF Tracker import'!E77="USD","US$",'MF Tracker import'!E77)</f>
        <v>US$</v>
      </c>
      <c r="I77" s="19">
        <f>IF('MF Tracker import'!F77=0,"",'MF Tracker import'!F77)</f>
        <v>2000000</v>
      </c>
      <c r="J77" s="19">
        <f>IF('MF Tracker import'!G77=0,0,'MF Tracker import'!G77)</f>
        <v>0</v>
      </c>
      <c r="K77" s="19">
        <f>IF('MF Tracker import'!J77=0,0,'MF Tracker import'!J77)</f>
        <v>0</v>
      </c>
      <c r="L77" s="19">
        <f>IF('MF Tracker import'!H77=0,0,'MF Tracker import'!H77)</f>
        <v>0</v>
      </c>
    </row>
    <row r="78" spans="1:12" x14ac:dyDescent="0.35">
      <c r="A78" t="str">
        <f>import[[#This Row],[Country or Multicountry]]</f>
        <v>South Africa</v>
      </c>
      <c r="B78" t="str">
        <f>INDEX(region[Region],MATCH(process[[#This Row],[Country]],region[Country or Multi- country],0))</f>
        <v>High Impact Africa 2</v>
      </c>
      <c r="C78" t="str">
        <f>'MF Tracker import'!C78</f>
        <v>Tuberculosis</v>
      </c>
      <c r="D78" t="str">
        <f>'MF Tracker import'!D78</f>
        <v>MF - TB Finding Missing People</v>
      </c>
      <c r="E78" t="str">
        <f t="shared" si="1"/>
        <v xml:space="preserve"> TB Finding Missing People</v>
      </c>
      <c r="F78" t="str">
        <f>IF('MF Tracker import'!M78="Grant Making","Grant Making","-")</f>
        <v>-</v>
      </c>
      <c r="G78" s="24" t="str">
        <f>import[[#This Row],[First Board Approval date]]</f>
        <v>-</v>
      </c>
      <c r="H78" s="21" t="str">
        <f>IF('MF Tracker import'!E78="USD","US$",'MF Tracker import'!E78)</f>
        <v>US$</v>
      </c>
      <c r="I78" s="19">
        <f>IF('MF Tracker import'!F78=0,"",'MF Tracker import'!F78)</f>
        <v>4000000</v>
      </c>
      <c r="J78" s="19">
        <f>IF('MF Tracker import'!G78=0,0,'MF Tracker import'!G78)</f>
        <v>0</v>
      </c>
      <c r="K78" s="19">
        <f>IF('MF Tracker import'!J78=0,0,'MF Tracker import'!J78)</f>
        <v>0</v>
      </c>
      <c r="L78" s="19">
        <f>IF('MF Tracker import'!H78=0,0,'MF Tracker import'!H78)</f>
        <v>0</v>
      </c>
    </row>
    <row r="79" spans="1:12" x14ac:dyDescent="0.35">
      <c r="A79" t="str">
        <f>import[[#This Row],[Country or Multicountry]]</f>
        <v>South Sudan</v>
      </c>
      <c r="B79" t="str">
        <f>INDEX(region[Region],MATCH(process[[#This Row],[Country]],region[Country or Multi- country],0))</f>
        <v>Middle East and North Africa</v>
      </c>
      <c r="C79" t="str">
        <f>'MF Tracker import'!C79</f>
        <v>RSSH</v>
      </c>
      <c r="D79" t="str">
        <f>'MF Tracker import'!D79</f>
        <v>MF - RSSH Innovation Fund</v>
      </c>
      <c r="E79" t="str">
        <f t="shared" si="1"/>
        <v xml:space="preserve"> RSSH Innovation Fund</v>
      </c>
      <c r="F79" t="str">
        <f>IF('MF Tracker import'!M79="Grant Making","Grant Making","-")</f>
        <v>Grant Making</v>
      </c>
      <c r="G79" s="24">
        <f>import[[#This Row],[First Board Approval date]]</f>
        <v>45243</v>
      </c>
      <c r="H79" s="21" t="str">
        <f>IF('MF Tracker import'!E79="USD","US$",'MF Tracker import'!E79)</f>
        <v>US$</v>
      </c>
      <c r="I79" s="19">
        <f>IF('MF Tracker import'!F79=0,"",'MF Tracker import'!F79)</f>
        <v>2000000</v>
      </c>
      <c r="J79" s="19">
        <f>IF('MF Tracker import'!G79=0,0,'MF Tracker import'!G79)</f>
        <v>2000000</v>
      </c>
      <c r="K79" s="19">
        <f>IF('MF Tracker import'!J79=0,0,'MF Tracker import'!J79)</f>
        <v>2000000</v>
      </c>
      <c r="L79" s="19">
        <f>IF('MF Tracker import'!H79=0,0,'MF Tracker import'!H79)</f>
        <v>2000000</v>
      </c>
    </row>
    <row r="80" spans="1:12" x14ac:dyDescent="0.35">
      <c r="A80" t="str">
        <f>import[[#This Row],[Country or Multicountry]]</f>
        <v>Tanzania (United Republic)</v>
      </c>
      <c r="B80" t="str">
        <f>INDEX(region[Region],MATCH(process[[#This Row],[Country]],region[Country or Multi- country],0))</f>
        <v>High Impact Africa 2</v>
      </c>
      <c r="C80" t="str">
        <f>'MF Tracker import'!C80</f>
        <v>Tuberculosis</v>
      </c>
      <c r="D80" t="str">
        <f>'MF Tracker import'!D80</f>
        <v>MF - TB Finding Missing People</v>
      </c>
      <c r="E80" t="str">
        <f t="shared" si="1"/>
        <v xml:space="preserve"> TB Finding Missing People</v>
      </c>
      <c r="F80" t="str">
        <f>IF('MF Tracker import'!M80="Grant Making","Grant Making","-")</f>
        <v>Grant Making</v>
      </c>
      <c r="G80" s="24">
        <f>import[[#This Row],[First Board Approval date]]</f>
        <v>45275</v>
      </c>
      <c r="H80" s="21" t="str">
        <f>IF('MF Tracker import'!E80="USD","US$",'MF Tracker import'!E80)</f>
        <v>US$</v>
      </c>
      <c r="I80" s="19">
        <f>IF('MF Tracker import'!F80=0,"",'MF Tracker import'!F80)</f>
        <v>4000000</v>
      </c>
      <c r="J80" s="19">
        <f>IF('MF Tracker import'!G80=0,0,'MF Tracker import'!G80)</f>
        <v>4000000</v>
      </c>
      <c r="K80" s="19">
        <f>IF('MF Tracker import'!J80=0,0,'MF Tracker import'!J80)</f>
        <v>4000000</v>
      </c>
      <c r="L80" s="19">
        <f>IF('MF Tracker import'!H80=0,0,'MF Tracker import'!H80)</f>
        <v>4000000</v>
      </c>
    </row>
    <row r="81" spans="1:12" x14ac:dyDescent="0.35">
      <c r="A81" t="str">
        <f>import[[#This Row],[Country or Multicountry]]</f>
        <v>Thailand</v>
      </c>
      <c r="B81" t="str">
        <f>INDEX(region[Region],MATCH(process[[#This Row],[Country]],region[Country or Multi- country],0))</f>
        <v>High Impact Asia</v>
      </c>
      <c r="C81" t="str">
        <f>'MF Tracker import'!C81</f>
        <v>HIV/AIDS</v>
      </c>
      <c r="D81" t="str">
        <f>'MF Tracker import'!D81</f>
        <v>MF - Human Rights and Gender</v>
      </c>
      <c r="E81" t="str">
        <f t="shared" si="1"/>
        <v xml:space="preserve"> Human Rights and Gender</v>
      </c>
      <c r="F81" t="str">
        <f>IF('MF Tracker import'!M81="Grant Making","Grant Making","-")</f>
        <v>Grant Making</v>
      </c>
      <c r="G81" s="24">
        <f>import[[#This Row],[First Board Approval date]]</f>
        <v>45243</v>
      </c>
      <c r="H81" s="21" t="str">
        <f>IF('MF Tracker import'!E81="USD","US$",'MF Tracker import'!E81)</f>
        <v>US$</v>
      </c>
      <c r="I81" s="19">
        <f>IF('MF Tracker import'!F81=0,"",'MF Tracker import'!F81)</f>
        <v>1500000</v>
      </c>
      <c r="J81" s="19">
        <f>IF('MF Tracker import'!G81=0,0,'MF Tracker import'!G81)</f>
        <v>1500000</v>
      </c>
      <c r="K81" s="19">
        <f>IF('MF Tracker import'!J81=0,0,'MF Tracker import'!J81)</f>
        <v>1500000</v>
      </c>
      <c r="L81" s="19">
        <f>IF('MF Tracker import'!H81=0,0,'MF Tracker import'!H81)</f>
        <v>1500000</v>
      </c>
    </row>
    <row r="82" spans="1:12" x14ac:dyDescent="0.35">
      <c r="A82" t="str">
        <f>import[[#This Row],[Country or Multicountry]]</f>
        <v>Tunisia</v>
      </c>
      <c r="B82" t="str">
        <f>INDEX(region[Region],MATCH(process[[#This Row],[Country]],region[Country or Multi- country],0))</f>
        <v>Middle East and North Africa</v>
      </c>
      <c r="C82" t="str">
        <f>'MF Tracker import'!C82</f>
        <v>HIV/AIDS</v>
      </c>
      <c r="D82" t="str">
        <f>'MF Tracker import'!D82</f>
        <v>MF - Human Rights and Gender</v>
      </c>
      <c r="E82" t="str">
        <f t="shared" si="1"/>
        <v xml:space="preserve"> Human Rights and Gender</v>
      </c>
      <c r="F82" t="str">
        <f>IF('MF Tracker import'!M82="Grant Making","Grant Making","-")</f>
        <v>Grant Making</v>
      </c>
      <c r="G82" s="24">
        <f>import[[#This Row],[First Board Approval date]]</f>
        <v>45279</v>
      </c>
      <c r="H82" s="21" t="str">
        <f>IF('MF Tracker import'!E82="USD","US$",'MF Tracker import'!E82)</f>
        <v>US$</v>
      </c>
      <c r="I82" s="19">
        <f>IF('MF Tracker import'!F82=0,"",'MF Tracker import'!F82)</f>
        <v>500000</v>
      </c>
      <c r="J82" s="19">
        <v>500000</v>
      </c>
      <c r="K82" s="19">
        <f>IF('MF Tracker import'!J82=0,0,'MF Tracker import'!J82)</f>
        <v>500000</v>
      </c>
      <c r="L82" s="19">
        <f>IF('MF Tracker import'!H82=0,0,'MF Tracker import'!H82)</f>
        <v>500000</v>
      </c>
    </row>
    <row r="83" spans="1:12" x14ac:dyDescent="0.35">
      <c r="A83" t="str">
        <f>import[[#This Row],[Country or Multicountry]]</f>
        <v>Uganda</v>
      </c>
      <c r="B83" t="str">
        <f>INDEX(region[Region],MATCH(process[[#This Row],[Country]],region[Country or Multi- country],0))</f>
        <v>High Impact Africa 2</v>
      </c>
      <c r="C83" t="str">
        <f>'MF Tracker import'!C83</f>
        <v>HIV/AIDS</v>
      </c>
      <c r="D83" t="str">
        <f>'MF Tracker import'!D83</f>
        <v>MF - HIV Prev AGYW</v>
      </c>
      <c r="E83" t="str">
        <f t="shared" si="1"/>
        <v xml:space="preserve"> HIV Prev AGYW</v>
      </c>
      <c r="F83" t="str">
        <f>IF('MF Tracker import'!M83="Grant Making","Grant Making","-")</f>
        <v>Grant Making</v>
      </c>
      <c r="G83" s="24">
        <f>import[[#This Row],[First Board Approval date]]</f>
        <v>45264</v>
      </c>
      <c r="H83" s="21" t="str">
        <f>IF('MF Tracker import'!E83="USD","US$",'MF Tracker import'!E83)</f>
        <v>US$</v>
      </c>
      <c r="I83" s="19">
        <f>IF('MF Tracker import'!F83=0,"",'MF Tracker import'!F83)</f>
        <v>2000000</v>
      </c>
      <c r="J83" s="19">
        <f>IF('MF Tracker import'!G83=0,0,'MF Tracker import'!G83)</f>
        <v>2000000</v>
      </c>
      <c r="K83" s="19">
        <f>IF('MF Tracker import'!J83=0,0,'MF Tracker import'!J83)</f>
        <v>2000000</v>
      </c>
      <c r="L83" s="19">
        <f>IF('MF Tracker import'!H83=0,0,'MF Tracker import'!H83)</f>
        <v>2000000</v>
      </c>
    </row>
    <row r="84" spans="1:12" x14ac:dyDescent="0.35">
      <c r="A84" t="str">
        <f>import[[#This Row],[Country or Multicountry]]</f>
        <v>Uganda</v>
      </c>
      <c r="B84" t="str">
        <f>INDEX(region[Region],MATCH(process[[#This Row],[Country]],region[Country or Multi- country],0))</f>
        <v>High Impact Africa 2</v>
      </c>
      <c r="C84" t="str">
        <f>'MF Tracker import'!C84</f>
        <v>HIV/AIDS</v>
      </c>
      <c r="D84" t="str">
        <f>'MF Tracker import'!D84</f>
        <v>MF - HIV Prev PrEP</v>
      </c>
      <c r="E84" t="str">
        <f t="shared" si="1"/>
        <v xml:space="preserve"> HIV Prev PrEP</v>
      </c>
      <c r="F84" t="str">
        <f>IF('MF Tracker import'!M84="Grant Making","Grant Making","-")</f>
        <v>Grant Making</v>
      </c>
      <c r="G84" s="24">
        <f>import[[#This Row],[First Board Approval date]]</f>
        <v>45264</v>
      </c>
      <c r="H84" s="21" t="str">
        <f>IF('MF Tracker import'!E84="USD","US$",'MF Tracker import'!E84)</f>
        <v>US$</v>
      </c>
      <c r="I84" s="19">
        <f>IF('MF Tracker import'!F84=0,"",'MF Tracker import'!F84)</f>
        <v>3000000</v>
      </c>
      <c r="J84" s="19">
        <f>IF('MF Tracker import'!G84=0,0,'MF Tracker import'!G84)</f>
        <v>3000000</v>
      </c>
      <c r="K84" s="19">
        <f>IF('MF Tracker import'!J84=0,0,'MF Tracker import'!J84)</f>
        <v>3000000</v>
      </c>
      <c r="L84" s="19">
        <f>IF('MF Tracker import'!H84=0,0,'MF Tracker import'!H84)</f>
        <v>3000000</v>
      </c>
    </row>
    <row r="85" spans="1:12" x14ac:dyDescent="0.35">
      <c r="A85" t="str">
        <f>import[[#This Row],[Country or Multicountry]]</f>
        <v>Uganda</v>
      </c>
      <c r="B85" t="str">
        <f>INDEX(region[Region],MATCH(process[[#This Row],[Country]],region[Country or Multi- country],0))</f>
        <v>High Impact Africa 2</v>
      </c>
      <c r="C85" t="str">
        <f>'MF Tracker import'!C85</f>
        <v>HIV/AIDS</v>
      </c>
      <c r="D85" t="str">
        <f>'MF Tracker import'!D85</f>
        <v>MF - Human Rights and Gender</v>
      </c>
      <c r="E85" t="str">
        <f t="shared" si="1"/>
        <v xml:space="preserve"> Human Rights and Gender</v>
      </c>
      <c r="F85" t="str">
        <f>IF('MF Tracker import'!M85="Grant Making","Grant Making","-")</f>
        <v>Grant Making</v>
      </c>
      <c r="G85" s="24">
        <f>import[[#This Row],[First Board Approval date]]</f>
        <v>45264</v>
      </c>
      <c r="H85" s="21" t="str">
        <f>IF('MF Tracker import'!E85="USD","US$",'MF Tracker import'!E85)</f>
        <v>US$</v>
      </c>
      <c r="I85" s="19">
        <f>IF('MF Tracker import'!F85=0,"",'MF Tracker import'!F85)</f>
        <v>2200000</v>
      </c>
      <c r="J85" s="19">
        <f>IF('MF Tracker import'!G85=0,0,'MF Tracker import'!G85)</f>
        <v>2200000</v>
      </c>
      <c r="K85" s="19">
        <f>IF('MF Tracker import'!J85=0,0,'MF Tracker import'!J85)</f>
        <v>2200000</v>
      </c>
      <c r="L85" s="19">
        <f>IF('MF Tracker import'!H85=0,0,'MF Tracker import'!H85)</f>
        <v>2200000</v>
      </c>
    </row>
    <row r="86" spans="1:12" x14ac:dyDescent="0.35">
      <c r="A86" t="str">
        <f>import[[#This Row],[Country or Multicountry]]</f>
        <v>Uganda</v>
      </c>
      <c r="B86" t="str">
        <f>INDEX(region[Region],MATCH(process[[#This Row],[Country]],region[Country or Multi- country],0))</f>
        <v>High Impact Africa 2</v>
      </c>
      <c r="C86" t="str">
        <f>'MF Tracker import'!C86</f>
        <v>RSSH</v>
      </c>
      <c r="D86" t="str">
        <f>'MF Tracker import'!D86</f>
        <v>MF - RSSH Lab Systems</v>
      </c>
      <c r="E86" t="str">
        <f t="shared" si="1"/>
        <v xml:space="preserve"> RSSH Lab Systems</v>
      </c>
      <c r="F86" t="str">
        <f>IF('MF Tracker import'!M86="Grant Making","Grant Making","-")</f>
        <v>Grant Making</v>
      </c>
      <c r="G86" s="24">
        <f>import[[#This Row],[First Board Approval date]]</f>
        <v>45264</v>
      </c>
      <c r="H86" s="21" t="str">
        <f>IF('MF Tracker import'!E86="USD","US$",'MF Tracker import'!E86)</f>
        <v>US$</v>
      </c>
      <c r="I86" s="19">
        <f>IF('MF Tracker import'!F86=0,"",'MF Tracker import'!F86)</f>
        <v>2000000</v>
      </c>
      <c r="J86" s="19">
        <f>IF('MF Tracker import'!G86=0,0,'MF Tracker import'!G86)</f>
        <v>2000000</v>
      </c>
      <c r="K86" s="19">
        <f>IF('MF Tracker import'!J86=0,0,'MF Tracker import'!J86)</f>
        <v>2000000</v>
      </c>
      <c r="L86" s="19">
        <f>IF('MF Tracker import'!H86=0,0,'MF Tracker import'!H86)</f>
        <v>2000000</v>
      </c>
    </row>
    <row r="87" spans="1:12" x14ac:dyDescent="0.35">
      <c r="A87" t="str">
        <f>import[[#This Row],[Country or Multicountry]]</f>
        <v>Uganda</v>
      </c>
      <c r="B87" t="str">
        <f>INDEX(region[Region],MATCH(process[[#This Row],[Country]],region[Country or Multi- country],0))</f>
        <v>High Impact Africa 2</v>
      </c>
      <c r="C87" t="str">
        <f>'MF Tracker import'!C87</f>
        <v>Tuberculosis</v>
      </c>
      <c r="D87" t="str">
        <f>'MF Tracker import'!D87</f>
        <v>MF - TB Finding Missing People</v>
      </c>
      <c r="E87" t="str">
        <f t="shared" si="1"/>
        <v xml:space="preserve"> TB Finding Missing People</v>
      </c>
      <c r="F87" t="str">
        <f>IF('MF Tracker import'!M87="Grant Making","Grant Making","-")</f>
        <v>Grant Making</v>
      </c>
      <c r="G87" s="24">
        <f>import[[#This Row],[First Board Approval date]]</f>
        <v>45264</v>
      </c>
      <c r="H87" s="21" t="str">
        <f>IF('MF Tracker import'!E87="USD","US$",'MF Tracker import'!E87)</f>
        <v>US$</v>
      </c>
      <c r="I87" s="19">
        <f>IF('MF Tracker import'!F87=0,"",'MF Tracker import'!F87)</f>
        <v>4000000</v>
      </c>
      <c r="J87" s="19">
        <f>IF('MF Tracker import'!G87=0,0,'MF Tracker import'!G87)</f>
        <v>4000000</v>
      </c>
      <c r="K87" s="19">
        <f>IF('MF Tracker import'!J87=0,0,'MF Tracker import'!J87)</f>
        <v>4000000</v>
      </c>
      <c r="L87" s="19">
        <f>IF('MF Tracker import'!H87=0,0,'MF Tracker import'!H87)</f>
        <v>4000000</v>
      </c>
    </row>
    <row r="88" spans="1:12" x14ac:dyDescent="0.35">
      <c r="A88" t="str">
        <f>import[[#This Row],[Country or Multicountry]]</f>
        <v>Ukraine</v>
      </c>
      <c r="B88" t="str">
        <f>INDEX(region[Region],MATCH(process[[#This Row],[Country]],region[Country or Multi- country],0))</f>
        <v>Eastern Europe and Central Asia</v>
      </c>
      <c r="C88" t="str">
        <f>'MF Tracker import'!C88</f>
        <v>HIV/AIDS</v>
      </c>
      <c r="D88" t="str">
        <f>'MF Tracker import'!D88</f>
        <v>MF - HIV Prev KP</v>
      </c>
      <c r="E88" t="str">
        <f t="shared" si="1"/>
        <v xml:space="preserve"> HIV Prev KP</v>
      </c>
      <c r="F88" t="str">
        <f>IF('MF Tracker import'!M88="Grant Making","Grant Making","-")</f>
        <v>Grant Making</v>
      </c>
      <c r="G88" s="24">
        <f>import[[#This Row],[First Board Approval date]]</f>
        <v>45275</v>
      </c>
      <c r="H88" s="21" t="str">
        <f>IF('MF Tracker import'!E88="USD","US$",'MF Tracker import'!E88)</f>
        <v>US$</v>
      </c>
      <c r="I88" s="19">
        <f>IF('MF Tracker import'!F88=0,"",'MF Tracker import'!F88)</f>
        <v>2000000</v>
      </c>
      <c r="J88" s="19">
        <f>IF('MF Tracker import'!G88=0,0,'MF Tracker import'!G88)</f>
        <v>2000000</v>
      </c>
      <c r="K88" s="19">
        <f>IF('MF Tracker import'!J88=0,0,'MF Tracker import'!J88)</f>
        <v>2000000</v>
      </c>
      <c r="L88" s="19">
        <f>IF('MF Tracker import'!H88=0,0,'MF Tracker import'!H88)</f>
        <v>2000000</v>
      </c>
    </row>
    <row r="89" spans="1:12" x14ac:dyDescent="0.35">
      <c r="A89" t="str">
        <f>import[[#This Row],[Country or Multicountry]]</f>
        <v>Ukraine</v>
      </c>
      <c r="B89" t="str">
        <f>INDEX(region[Region],MATCH(process[[#This Row],[Country]],region[Country or Multi- country],0))</f>
        <v>Eastern Europe and Central Asia</v>
      </c>
      <c r="C89" t="str">
        <f>'MF Tracker import'!C89</f>
        <v>HIV/AIDS</v>
      </c>
      <c r="D89" t="str">
        <f>'MF Tracker import'!D89</f>
        <v>MF - Human Rights and Gender</v>
      </c>
      <c r="E89" t="str">
        <f t="shared" si="1"/>
        <v xml:space="preserve"> Human Rights and Gender</v>
      </c>
      <c r="F89" t="str">
        <f>IF('MF Tracker import'!M89="Grant Making","Grant Making","-")</f>
        <v>Grant Making</v>
      </c>
      <c r="G89" s="34">
        <f>import[[#This Row],[First Board Approval date]]</f>
        <v>45275</v>
      </c>
      <c r="H89" s="21" t="str">
        <f>IF('MF Tracker import'!E89="USD","US$",'MF Tracker import'!E89)</f>
        <v>US$</v>
      </c>
      <c r="I89" s="19">
        <f>IF('MF Tracker import'!F89=0,"",'MF Tracker import'!F89)</f>
        <v>2400000</v>
      </c>
      <c r="J89" s="19">
        <f>IF('MF Tracker import'!G89=0,0,'MF Tracker import'!G89)</f>
        <v>2400000</v>
      </c>
      <c r="K89" s="19">
        <f>IF('MF Tracker import'!J89=0,0,'MF Tracker import'!J89)</f>
        <v>2400000</v>
      </c>
      <c r="L89" s="19">
        <f>IF('MF Tracker import'!H89=0,0,'MF Tracker import'!H89)</f>
        <v>2400000</v>
      </c>
    </row>
    <row r="90" spans="1:12" x14ac:dyDescent="0.35">
      <c r="A90" t="str">
        <f>import[[#This Row],[Country or Multicountry]]</f>
        <v>Ukraine</v>
      </c>
      <c r="B90" t="str">
        <f>INDEX(region[Region],MATCH(process[[#This Row],[Country]],region[Country or Multi- country],0))</f>
        <v>Eastern Europe and Central Asia</v>
      </c>
      <c r="C90" t="str">
        <f>'MF Tracker import'!C90</f>
        <v>Tuberculosis</v>
      </c>
      <c r="D90" t="str">
        <f>'MF Tracker import'!D90</f>
        <v>MF - TB Finding Missing People</v>
      </c>
      <c r="E90" t="str">
        <f t="shared" si="1"/>
        <v xml:space="preserve"> TB Finding Missing People</v>
      </c>
      <c r="F90" t="str">
        <f>IF('MF Tracker import'!M90="Grant Making","Grant Making","-")</f>
        <v>Grant Making</v>
      </c>
      <c r="G90" s="34">
        <f>import[[#This Row],[First Board Approval date]]</f>
        <v>45275</v>
      </c>
      <c r="H90" s="21" t="str">
        <f>IF('MF Tracker import'!E90="USD","US$",'MF Tracker import'!E90)</f>
        <v>US$</v>
      </c>
      <c r="I90" s="19">
        <f>IF('MF Tracker import'!F90=0,"",'MF Tracker import'!F90)</f>
        <v>4000000</v>
      </c>
      <c r="J90" s="19">
        <f>IF('MF Tracker import'!G90=0,0,'MF Tracker import'!G90)</f>
        <v>4000000</v>
      </c>
      <c r="K90" s="19">
        <f>IF('MF Tracker import'!J90=0,0,'MF Tracker import'!J90)</f>
        <v>4000000</v>
      </c>
      <c r="L90" s="19">
        <f>IF('MF Tracker import'!H90=0,0,'MF Tracker import'!H90)</f>
        <v>4000000</v>
      </c>
    </row>
    <row r="91" spans="1:12" x14ac:dyDescent="0.35">
      <c r="A91" t="str">
        <f>import[[#This Row],[Country or Multicountry]]</f>
        <v>Viet Nam</v>
      </c>
      <c r="B91" t="str">
        <f>INDEX(region[Region],MATCH(process[[#This Row],[Country]],region[Country or Multi- country],0))</f>
        <v>High Impact Asia</v>
      </c>
      <c r="C91" t="str">
        <f>'MF Tracker import'!C91</f>
        <v>Tuberculosis</v>
      </c>
      <c r="D91" t="str">
        <f>'MF Tracker import'!D91</f>
        <v>MF - TB Finding Missing People</v>
      </c>
      <c r="E91" t="str">
        <f t="shared" si="1"/>
        <v xml:space="preserve"> TB Finding Missing People</v>
      </c>
      <c r="F91" t="str">
        <f>IF('MF Tracker import'!M91="Grant Making","Grant Making","-")</f>
        <v>Grant Making</v>
      </c>
      <c r="G91" s="34">
        <f>import[[#This Row],[First Board Approval date]]</f>
        <v>45264</v>
      </c>
      <c r="H91" s="21" t="str">
        <f>IF('MF Tracker import'!E91="USD","US$",'MF Tracker import'!E91)</f>
        <v>US$</v>
      </c>
      <c r="I91" s="19">
        <f>IF('MF Tracker import'!F91=0,"",'MF Tracker import'!F91)</f>
        <v>4000000</v>
      </c>
      <c r="J91" s="19">
        <f>IF('MF Tracker import'!G91=0,0,'MF Tracker import'!G91)</f>
        <v>4000000</v>
      </c>
      <c r="K91" s="19">
        <f>IF('MF Tracker import'!J91=0,0,'MF Tracker import'!J91)</f>
        <v>4000000</v>
      </c>
      <c r="L91" s="19">
        <f>IF('MF Tracker import'!H91=0,0,'MF Tracker import'!H91)</f>
        <v>4000000</v>
      </c>
    </row>
    <row r="92" spans="1:12" x14ac:dyDescent="0.35">
      <c r="A92" t="str">
        <f>import[[#This Row],[Country or Multicountry]]</f>
        <v>Zambia</v>
      </c>
      <c r="B92" t="str">
        <f>INDEX(region[Region],MATCH(process[[#This Row],[Country]],region[Country or Multi- country],0))</f>
        <v>High Impact Africa 2</v>
      </c>
      <c r="C92" t="str">
        <f>'MF Tracker import'!C92</f>
        <v>HIV/AIDS</v>
      </c>
      <c r="D92" t="str">
        <f>'MF Tracker import'!D92</f>
        <v>MF - HIV Prev PrEP</v>
      </c>
      <c r="E92" t="str">
        <f t="shared" si="1"/>
        <v xml:space="preserve"> HIV Prev PrEP</v>
      </c>
      <c r="F92" t="str">
        <f>IF('MF Tracker import'!M92="Grant Making","Grant Making","-")</f>
        <v>Grant Making</v>
      </c>
      <c r="G92" s="34">
        <f>import[[#This Row],[First Board Approval date]]</f>
        <v>45275</v>
      </c>
      <c r="H92" s="21" t="str">
        <f>IF('MF Tracker import'!E92="USD","US$",'MF Tracker import'!E92)</f>
        <v>US$</v>
      </c>
      <c r="I92" s="19">
        <f>IF('MF Tracker import'!F92=0,"",'MF Tracker import'!F92)</f>
        <v>3000000</v>
      </c>
      <c r="J92" s="19">
        <f>IF('MF Tracker import'!G92=0,0,'MF Tracker import'!G92)</f>
        <v>3000000</v>
      </c>
      <c r="K92" s="19">
        <f>IF('MF Tracker import'!J92=0,0,'MF Tracker import'!J92)</f>
        <v>3000000</v>
      </c>
      <c r="L92" s="19">
        <f>IF('MF Tracker import'!H92=0,0,'MF Tracker import'!H92)</f>
        <v>3000000</v>
      </c>
    </row>
    <row r="93" spans="1:12" x14ac:dyDescent="0.35">
      <c r="A93" t="str">
        <f>import[[#This Row],[Country or Multicountry]]</f>
        <v>Zambia</v>
      </c>
      <c r="B93" t="str">
        <f>INDEX(region[Region],MATCH(process[[#This Row],[Country]],region[Country or Multi- country],0))</f>
        <v>High Impact Africa 2</v>
      </c>
      <c r="C93" t="str">
        <f>'MF Tracker import'!C93</f>
        <v>RSSH</v>
      </c>
      <c r="D93" t="str">
        <f>'MF Tracker import'!D93</f>
        <v>MF - CS&amp;R</v>
      </c>
      <c r="E93" t="str">
        <f t="shared" si="1"/>
        <v xml:space="preserve"> CS&amp;R</v>
      </c>
      <c r="F93" t="str">
        <f>IF('MF Tracker import'!M93="Grant Making","Grant Making","-")</f>
        <v>Grant Making</v>
      </c>
      <c r="G93" s="34">
        <f>import[[#This Row],[First Board Approval date]]</f>
        <v>45275</v>
      </c>
      <c r="H93" s="21" t="str">
        <f>IF('MF Tracker import'!E93="USD","US$",'MF Tracker import'!E93)</f>
        <v>US$</v>
      </c>
      <c r="I93" s="19">
        <f>IF('MF Tracker import'!F93=0,"",'MF Tracker import'!F93)</f>
        <v>5400000</v>
      </c>
      <c r="J93" s="19">
        <f>IF('MF Tracker import'!G93=0,0,'MF Tracker import'!G93)</f>
        <v>5400000</v>
      </c>
      <c r="K93" s="19">
        <f>IF('MF Tracker import'!J93=0,0,'MF Tracker import'!J93)</f>
        <v>5400000</v>
      </c>
      <c r="L93" s="19">
        <f>IF('MF Tracker import'!H93=0,0,'MF Tracker import'!H93)</f>
        <v>5400000</v>
      </c>
    </row>
    <row r="94" spans="1:12" x14ac:dyDescent="0.35">
      <c r="A94" t="str">
        <f>import[[#This Row],[Country or Multicountry]]</f>
        <v>Zambia</v>
      </c>
      <c r="B94" t="str">
        <f>INDEX(region[Region],MATCH(process[[#This Row],[Country]],region[Country or Multi- country],0))</f>
        <v>High Impact Africa 2</v>
      </c>
      <c r="C94" t="str">
        <f>'MF Tracker import'!C94</f>
        <v>Tuberculosis</v>
      </c>
      <c r="D94" t="str">
        <f>'MF Tracker import'!D94</f>
        <v>MF - TB Finding Missing People</v>
      </c>
      <c r="E94" t="str">
        <f t="shared" si="1"/>
        <v xml:space="preserve"> TB Finding Missing People</v>
      </c>
      <c r="F94" t="str">
        <f>IF('MF Tracker import'!M94="Grant Making","Grant Making","-")</f>
        <v>Grant Making</v>
      </c>
      <c r="G94" s="34">
        <f>import[[#This Row],[First Board Approval date]]</f>
        <v>45275</v>
      </c>
      <c r="H94" s="21" t="str">
        <f>IF('MF Tracker import'!E94="USD","US$",'MF Tracker import'!E94)</f>
        <v>US$</v>
      </c>
      <c r="I94" s="19">
        <f>IF('MF Tracker import'!F94=0,"",'MF Tracker import'!F94)</f>
        <v>4000000</v>
      </c>
      <c r="J94" s="19">
        <f>IF('MF Tracker import'!G94=0,0,'MF Tracker import'!G94)</f>
        <v>4000000</v>
      </c>
      <c r="K94" s="19">
        <f>IF('MF Tracker import'!J94=0,0,'MF Tracker import'!J94)</f>
        <v>4000000</v>
      </c>
      <c r="L94" s="19">
        <f>IF('MF Tracker import'!H94=0,0,'MF Tracker import'!H94)</f>
        <v>4000000</v>
      </c>
    </row>
    <row r="95" spans="1:12" x14ac:dyDescent="0.35">
      <c r="A95" t="str">
        <f>import[[#This Row],[Country or Multicountry]]</f>
        <v>Zimbabwe</v>
      </c>
      <c r="B95" t="str">
        <f>INDEX(region[Region],MATCH(process[[#This Row],[Country]],region[Country or Multi- country],0))</f>
        <v>High Impact Africa 2</v>
      </c>
      <c r="C95" t="str">
        <f>'MF Tracker import'!C95</f>
        <v>RSSH</v>
      </c>
      <c r="D95" t="str">
        <f>'MF Tracker import'!D95</f>
        <v>MF - RSSH DHIA</v>
      </c>
      <c r="E95" t="str">
        <f t="shared" si="1"/>
        <v xml:space="preserve"> RSSH DHIA</v>
      </c>
      <c r="F95" t="str">
        <f>IF('MF Tracker import'!M95="Grant Making","Grant Making","-")</f>
        <v>Grant Making</v>
      </c>
      <c r="G95" s="34">
        <f>import[[#This Row],[First Board Approval date]]</f>
        <v>45279</v>
      </c>
      <c r="H95" s="21" t="str">
        <f>IF('MF Tracker import'!E95="USD","US$",'MF Tracker import'!E95)</f>
        <v>US$</v>
      </c>
      <c r="I95" s="19">
        <f>IF('MF Tracker import'!F95=0,"",'MF Tracker import'!F95)</f>
        <v>2000000</v>
      </c>
      <c r="J95" s="19">
        <f>IF('MF Tracker import'!G95=0,0,'MF Tracker import'!G95)</f>
        <v>2000000</v>
      </c>
      <c r="K95" s="19">
        <f>IF('MF Tracker import'!J95=0,0,'MF Tracker import'!J95)</f>
        <v>2000000</v>
      </c>
      <c r="L95" s="19">
        <f>IF('MF Tracker import'!H95=0,0,'MF Tracker import'!H95)</f>
        <v>2000000</v>
      </c>
    </row>
    <row r="96" spans="1:12" x14ac:dyDescent="0.35">
      <c r="A96" t="str">
        <f>import[[#This Row],[Country or Multicountry]]</f>
        <v>Zimbabwe</v>
      </c>
      <c r="B96" t="str">
        <f>INDEX(region[Region],MATCH(process[[#This Row],[Country]],region[Country or Multi- country],0))</f>
        <v>High Impact Africa 2</v>
      </c>
      <c r="C96" t="str">
        <f>'MF Tracker import'!C96</f>
        <v>RSSH</v>
      </c>
      <c r="D96" t="str">
        <f>'MF Tracker import'!D96</f>
        <v>MF - RSSH Innovation Fund</v>
      </c>
      <c r="E96" t="str">
        <f t="shared" si="1"/>
        <v xml:space="preserve"> RSSH Innovation Fund</v>
      </c>
      <c r="F96" t="str">
        <f>IF('MF Tracker import'!M96="Grant Making","Grant Making","-")</f>
        <v>Grant Making</v>
      </c>
      <c r="G96" s="34">
        <f>import[[#This Row],[First Board Approval date]]</f>
        <v>45279</v>
      </c>
      <c r="H96" s="21" t="str">
        <f>IF('MF Tracker import'!E96="USD","US$",'MF Tracker import'!E96)</f>
        <v>US$</v>
      </c>
      <c r="I96" s="19">
        <f>IF('MF Tracker import'!F96=0,"",'MF Tracker import'!F96)</f>
        <v>2000000</v>
      </c>
      <c r="J96" s="19">
        <f>IF('MF Tracker import'!G96=0,0,'MF Tracker import'!G96)</f>
        <v>2000000</v>
      </c>
      <c r="K96" s="19">
        <f>IF('MF Tracker import'!J96=0,0,'MF Tracker import'!J96)</f>
        <v>2000000</v>
      </c>
      <c r="L96" s="19">
        <f>IF('MF Tracker import'!H96=0,0,'MF Tracker import'!H96)</f>
        <v>2000000</v>
      </c>
    </row>
  </sheetData>
  <phoneticPr fontId="24"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79C59-C7AE-4D77-B442-DAE72267D257}">
  <sheetPr>
    <tabColor rgb="FFFFC000"/>
  </sheetPr>
  <dimension ref="A1:W96"/>
  <sheetViews>
    <sheetView topLeftCell="B1" zoomScale="70" zoomScaleNormal="70" workbookViewId="0">
      <selection activeCell="B22" sqref="B22"/>
    </sheetView>
  </sheetViews>
  <sheetFormatPr defaultRowHeight="14.5" x14ac:dyDescent="0.35"/>
  <cols>
    <col min="1" max="1" width="25.81640625" style="36" bestFit="1" customWidth="1"/>
    <col min="2" max="2" width="25.81640625" bestFit="1" customWidth="1"/>
    <col min="3" max="3" width="20.54296875" customWidth="1"/>
    <col min="4" max="4" width="46.7265625" bestFit="1" customWidth="1"/>
    <col min="5" max="5" width="11" customWidth="1"/>
    <col min="6" max="6" width="22.7265625" style="42" bestFit="1" customWidth="1"/>
    <col min="7" max="7" width="24.81640625" style="42" customWidth="1"/>
    <col min="8" max="8" width="39" style="42" customWidth="1"/>
    <col min="9" max="9" width="56.1796875" style="42" customWidth="1"/>
    <col min="10" max="10" width="39.81640625" style="42" customWidth="1"/>
    <col min="11" max="11" width="25.453125" customWidth="1"/>
    <col min="12" max="12" width="24.1796875" customWidth="1"/>
    <col min="13" max="13" width="29.54296875" bestFit="1" customWidth="1"/>
    <col min="14" max="14" width="30.54296875" bestFit="1" customWidth="1"/>
    <col min="15" max="15" width="17.81640625" bestFit="1" customWidth="1"/>
    <col min="16" max="16" width="34.26953125" bestFit="1" customWidth="1"/>
    <col min="18" max="18" width="21.453125" bestFit="1" customWidth="1"/>
    <col min="20" max="20" width="22" customWidth="1"/>
    <col min="22" max="22" width="13.453125" style="22" bestFit="1" customWidth="1"/>
    <col min="23" max="23" width="23.81640625" style="23" customWidth="1"/>
  </cols>
  <sheetData>
    <row r="1" spans="1:23" x14ac:dyDescent="0.35">
      <c r="A1" s="44" t="s">
        <v>441</v>
      </c>
      <c r="B1" t="s">
        <v>84</v>
      </c>
      <c r="C1" t="s">
        <v>85</v>
      </c>
      <c r="D1" t="s">
        <v>86</v>
      </c>
      <c r="E1" t="s">
        <v>20</v>
      </c>
      <c r="F1" s="42" t="s">
        <v>94</v>
      </c>
      <c r="G1" s="42" t="s">
        <v>91</v>
      </c>
      <c r="H1" s="42" t="s">
        <v>83</v>
      </c>
      <c r="I1" s="42" t="s">
        <v>89</v>
      </c>
      <c r="J1" s="42" t="s">
        <v>88</v>
      </c>
      <c r="K1" t="s">
        <v>93</v>
      </c>
      <c r="L1" t="s">
        <v>87</v>
      </c>
      <c r="M1" t="s">
        <v>92</v>
      </c>
      <c r="N1" t="s">
        <v>90</v>
      </c>
      <c r="O1" s="22" t="s">
        <v>95</v>
      </c>
      <c r="P1" s="23" t="s">
        <v>96</v>
      </c>
      <c r="V1"/>
      <c r="W1"/>
    </row>
    <row r="2" spans="1:23" x14ac:dyDescent="0.35">
      <c r="A2" s="36" t="s">
        <v>442</v>
      </c>
      <c r="B2" t="s">
        <v>24</v>
      </c>
      <c r="C2" t="s">
        <v>99</v>
      </c>
      <c r="D2" t="s">
        <v>193</v>
      </c>
      <c r="E2" t="s">
        <v>98</v>
      </c>
      <c r="F2" s="42">
        <v>1000000</v>
      </c>
      <c r="G2" s="42">
        <v>1000000</v>
      </c>
      <c r="H2" s="42">
        <v>1000000</v>
      </c>
      <c r="I2" s="42">
        <v>1000000</v>
      </c>
      <c r="J2" s="42">
        <v>1000000</v>
      </c>
      <c r="K2" t="s">
        <v>431</v>
      </c>
      <c r="L2" t="s">
        <v>195</v>
      </c>
      <c r="M2" t="s">
        <v>26</v>
      </c>
      <c r="N2" t="s">
        <v>427</v>
      </c>
      <c r="O2" s="22"/>
      <c r="P2" s="23">
        <f>IF(IFERROR(INDEX(FR_tracker[First Board Approval],MATCH(import[[#This Row],[Funding Request]],FR_tracker[FR Name],0)),"-")=0,"-",IFERROR(INDEX(FR_tracker[First Board Approval],MATCH(import[[#This Row],[Funding Request]],FR_tracker[FR Name],0)),"-"))</f>
        <v>45268</v>
      </c>
      <c r="V2"/>
      <c r="W2"/>
    </row>
    <row r="3" spans="1:23" x14ac:dyDescent="0.35">
      <c r="A3" s="36" t="s">
        <v>442</v>
      </c>
      <c r="B3" t="s">
        <v>24</v>
      </c>
      <c r="C3" t="s">
        <v>99</v>
      </c>
      <c r="D3" t="s">
        <v>196</v>
      </c>
      <c r="E3" t="s">
        <v>98</v>
      </c>
      <c r="F3" s="42">
        <v>1000000</v>
      </c>
      <c r="G3" s="42">
        <v>1000000</v>
      </c>
      <c r="H3" s="42">
        <v>1000000</v>
      </c>
      <c r="I3" s="42">
        <v>1000000</v>
      </c>
      <c r="J3" s="42">
        <v>1000000</v>
      </c>
      <c r="K3" t="s">
        <v>431</v>
      </c>
      <c r="L3" t="s">
        <v>195</v>
      </c>
      <c r="M3" t="s">
        <v>26</v>
      </c>
      <c r="N3" t="s">
        <v>427</v>
      </c>
      <c r="O3" s="22"/>
      <c r="P3" s="23">
        <f>IF(IFERROR(INDEX(FR_tracker[First Board Approval],MATCH(import[[#This Row],[Funding Request]],FR_tracker[FR Name],0)),"-")=0,"-",IFERROR(INDEX(FR_tracker[First Board Approval],MATCH(import[[#This Row],[Funding Request]],FR_tracker[FR Name],0)),"-"))</f>
        <v>45268</v>
      </c>
      <c r="V3"/>
      <c r="W3"/>
    </row>
    <row r="4" spans="1:23" x14ac:dyDescent="0.35">
      <c r="A4" s="36" t="s">
        <v>442</v>
      </c>
      <c r="B4" t="s">
        <v>24</v>
      </c>
      <c r="C4" t="s">
        <v>97</v>
      </c>
      <c r="D4" t="s">
        <v>197</v>
      </c>
      <c r="E4" t="s">
        <v>98</v>
      </c>
      <c r="F4" s="42">
        <v>5000000</v>
      </c>
      <c r="G4" s="42">
        <v>5000000</v>
      </c>
      <c r="H4" s="42">
        <v>5000000</v>
      </c>
      <c r="I4" s="42">
        <v>5000000</v>
      </c>
      <c r="J4" s="42">
        <v>5000000</v>
      </c>
      <c r="K4" t="s">
        <v>428</v>
      </c>
      <c r="L4" t="s">
        <v>199</v>
      </c>
      <c r="M4" t="s">
        <v>26</v>
      </c>
      <c r="N4" t="s">
        <v>427</v>
      </c>
      <c r="O4" s="22"/>
      <c r="P4" s="23">
        <f>IF(IFERROR(INDEX(FR_tracker[First Board Approval],MATCH(import[[#This Row],[Funding Request]],FR_tracker[FR Name],0)),"-")=0,"-",IFERROR(INDEX(FR_tracker[First Board Approval],MATCH(import[[#This Row],[Funding Request]],FR_tracker[FR Name],0)),"-"))</f>
        <v>45231</v>
      </c>
      <c r="V4"/>
      <c r="W4"/>
    </row>
    <row r="5" spans="1:23" x14ac:dyDescent="0.35">
      <c r="A5" s="36" t="s">
        <v>442</v>
      </c>
      <c r="B5" t="s">
        <v>28</v>
      </c>
      <c r="C5" t="s">
        <v>99</v>
      </c>
      <c r="D5" t="s">
        <v>193</v>
      </c>
      <c r="E5" t="s">
        <v>98</v>
      </c>
      <c r="F5" s="42">
        <v>1000000</v>
      </c>
      <c r="G5" s="42">
        <v>1000000</v>
      </c>
      <c r="H5" s="42">
        <v>1000000</v>
      </c>
      <c r="I5" s="42">
        <v>0</v>
      </c>
      <c r="J5" s="42">
        <v>0</v>
      </c>
      <c r="K5" t="s">
        <v>432</v>
      </c>
      <c r="L5" t="s">
        <v>264</v>
      </c>
      <c r="M5" t="s">
        <v>26</v>
      </c>
      <c r="N5" t="s">
        <v>26</v>
      </c>
      <c r="O5" s="22"/>
      <c r="P5" s="23" t="str">
        <f>IF(IFERROR(INDEX(FR_tracker[First Board Approval],MATCH(import[[#This Row],[Funding Request]],FR_tracker[FR Name],0)),"-")=0,"-",IFERROR(INDEX(FR_tracker[First Board Approval],MATCH(import[[#This Row],[Funding Request]],FR_tracker[FR Name],0)),"-"))</f>
        <v>-</v>
      </c>
      <c r="V5"/>
      <c r="W5"/>
    </row>
    <row r="6" spans="1:23" x14ac:dyDescent="0.35">
      <c r="A6" s="36" t="s">
        <v>442</v>
      </c>
      <c r="B6" t="s">
        <v>30</v>
      </c>
      <c r="C6" t="s">
        <v>99</v>
      </c>
      <c r="D6" t="s">
        <v>193</v>
      </c>
      <c r="E6" t="s">
        <v>32</v>
      </c>
      <c r="F6" s="42">
        <v>1006500</v>
      </c>
      <c r="G6" s="42">
        <v>1006500</v>
      </c>
      <c r="H6" s="42">
        <v>1006500</v>
      </c>
      <c r="I6" s="42">
        <v>1006500</v>
      </c>
      <c r="J6" s="42">
        <v>1006500</v>
      </c>
      <c r="K6" t="s">
        <v>431</v>
      </c>
      <c r="L6" t="s">
        <v>200</v>
      </c>
      <c r="M6" t="s">
        <v>26</v>
      </c>
      <c r="N6" t="s">
        <v>427</v>
      </c>
      <c r="O6" s="22"/>
      <c r="P6" s="23">
        <f>IF(IFERROR(INDEX(FR_tracker[First Board Approval],MATCH(import[[#This Row],[Funding Request]],FR_tracker[FR Name],0)),"-")=0,"-",IFERROR(INDEX(FR_tracker[First Board Approval],MATCH(import[[#This Row],[Funding Request]],FR_tracker[FR Name],0)),"-"))</f>
        <v>45279</v>
      </c>
      <c r="V6"/>
      <c r="W6"/>
    </row>
    <row r="7" spans="1:23" x14ac:dyDescent="0.35">
      <c r="A7" s="36" t="s">
        <v>442</v>
      </c>
      <c r="B7" t="s">
        <v>30</v>
      </c>
      <c r="C7" t="s">
        <v>99</v>
      </c>
      <c r="D7" t="s">
        <v>196</v>
      </c>
      <c r="E7" t="s">
        <v>32</v>
      </c>
      <c r="F7" s="42">
        <v>603900</v>
      </c>
      <c r="G7" s="42">
        <v>603900</v>
      </c>
      <c r="H7" s="42">
        <v>603900</v>
      </c>
      <c r="I7" s="42">
        <v>603900</v>
      </c>
      <c r="J7" s="42">
        <v>603900</v>
      </c>
      <c r="K7" t="s">
        <v>431</v>
      </c>
      <c r="L7" t="s">
        <v>200</v>
      </c>
      <c r="M7" t="s">
        <v>26</v>
      </c>
      <c r="N7" t="s">
        <v>427</v>
      </c>
      <c r="O7" s="22"/>
      <c r="P7" s="23">
        <f>IF(IFERROR(INDEX(FR_tracker[First Board Approval],MATCH(import[[#This Row],[Funding Request]],FR_tracker[FR Name],0)),"-")=0,"-",IFERROR(INDEX(FR_tracker[First Board Approval],MATCH(import[[#This Row],[Funding Request]],FR_tracker[FR Name],0)),"-"))</f>
        <v>45279</v>
      </c>
      <c r="V7"/>
      <c r="W7"/>
    </row>
    <row r="8" spans="1:23" x14ac:dyDescent="0.35">
      <c r="A8" s="36" t="s">
        <v>442</v>
      </c>
      <c r="B8" t="s">
        <v>34</v>
      </c>
      <c r="C8" t="s">
        <v>99</v>
      </c>
      <c r="D8" t="s">
        <v>196</v>
      </c>
      <c r="E8" t="s">
        <v>98</v>
      </c>
      <c r="F8" s="42">
        <v>750000</v>
      </c>
      <c r="G8" s="42">
        <v>750000</v>
      </c>
      <c r="H8" s="42">
        <v>750000</v>
      </c>
      <c r="I8" s="42">
        <v>0</v>
      </c>
      <c r="J8" s="42">
        <v>0</v>
      </c>
      <c r="K8" t="s">
        <v>430</v>
      </c>
      <c r="L8" t="s">
        <v>397</v>
      </c>
      <c r="M8" t="s">
        <v>26</v>
      </c>
      <c r="N8" t="s">
        <v>26</v>
      </c>
      <c r="O8" s="22"/>
      <c r="P8" s="23" t="str">
        <f>IF(IFERROR(INDEX(FR_tracker[First Board Approval],MATCH(import[[#This Row],[Funding Request]],FR_tracker[FR Name],0)),"-")=0,"-",IFERROR(INDEX(FR_tracker[First Board Approval],MATCH(import[[#This Row],[Funding Request]],FR_tracker[FR Name],0)),"-"))</f>
        <v>-</v>
      </c>
      <c r="V8"/>
      <c r="W8"/>
    </row>
    <row r="9" spans="1:23" x14ac:dyDescent="0.35">
      <c r="A9" s="36" t="s">
        <v>443</v>
      </c>
      <c r="B9" s="35" t="s">
        <v>36</v>
      </c>
      <c r="C9" s="35" t="s">
        <v>99</v>
      </c>
      <c r="D9" s="35" t="s">
        <v>196</v>
      </c>
      <c r="E9" s="35" t="s">
        <v>32</v>
      </c>
      <c r="F9" s="35">
        <v>1409100</v>
      </c>
      <c r="G9" s="35">
        <v>1409100</v>
      </c>
      <c r="H9" s="35">
        <v>1409100</v>
      </c>
      <c r="I9" s="35">
        <v>0</v>
      </c>
      <c r="J9" s="35">
        <v>103989</v>
      </c>
      <c r="K9" s="35" t="s">
        <v>198</v>
      </c>
      <c r="L9" s="35" t="s">
        <v>201</v>
      </c>
      <c r="M9" s="35" t="s">
        <v>26</v>
      </c>
      <c r="N9" s="35" t="s">
        <v>26</v>
      </c>
      <c r="O9" s="22"/>
      <c r="P9" s="23">
        <f>IF(IFERROR(INDEX(FR_tracker[First Board Approval],MATCH(import[[#This Row],[Funding Request]],FR_tracker[FR Name],0)),"-")=0,"-",IFERROR(INDEX(FR_tracker[First Board Approval],MATCH(import[[#This Row],[Funding Request]],FR_tracker[FR Name],0)),"-"))</f>
        <v>45279</v>
      </c>
      <c r="V9"/>
      <c r="W9"/>
    </row>
    <row r="10" spans="1:23" x14ac:dyDescent="0.35">
      <c r="A10" s="36" t="s">
        <v>442</v>
      </c>
      <c r="B10" t="s">
        <v>36</v>
      </c>
      <c r="C10" t="s">
        <v>100</v>
      </c>
      <c r="D10" t="s">
        <v>202</v>
      </c>
      <c r="E10" t="s">
        <v>32</v>
      </c>
      <c r="F10" s="42">
        <v>6039000</v>
      </c>
      <c r="G10" s="42">
        <v>6039000</v>
      </c>
      <c r="H10" s="42">
        <v>6039000</v>
      </c>
      <c r="I10" s="42">
        <v>6031754</v>
      </c>
      <c r="J10" s="42">
        <v>6031754</v>
      </c>
      <c r="K10" t="s">
        <v>428</v>
      </c>
      <c r="L10" t="s">
        <v>201</v>
      </c>
      <c r="M10" t="s">
        <v>26</v>
      </c>
      <c r="N10" t="s">
        <v>427</v>
      </c>
      <c r="O10" s="22"/>
      <c r="P10" s="23">
        <f>IF(IFERROR(INDEX(FR_tracker[First Board Approval],MATCH(import[[#This Row],[Funding Request]],FR_tracker[FR Name],0)),"-")=0,"-",IFERROR(INDEX(FR_tracker[First Board Approval],MATCH(import[[#This Row],[Funding Request]],FR_tracker[FR Name],0)),"-"))</f>
        <v>45279</v>
      </c>
      <c r="V10"/>
      <c r="W10"/>
    </row>
    <row r="11" spans="1:23" x14ac:dyDescent="0.35">
      <c r="A11" s="36" t="s">
        <v>442</v>
      </c>
      <c r="B11" t="s">
        <v>36</v>
      </c>
      <c r="C11" t="s">
        <v>100</v>
      </c>
      <c r="D11" t="s">
        <v>203</v>
      </c>
      <c r="E11" t="s">
        <v>32</v>
      </c>
      <c r="F11" s="42">
        <v>2013000</v>
      </c>
      <c r="G11" s="42">
        <v>2013000</v>
      </c>
      <c r="H11" s="42">
        <v>2013000</v>
      </c>
      <c r="I11" s="42">
        <v>2011576</v>
      </c>
      <c r="J11" s="42">
        <v>2011576</v>
      </c>
      <c r="K11" t="s">
        <v>428</v>
      </c>
      <c r="L11" t="s">
        <v>201</v>
      </c>
      <c r="M11" t="s">
        <v>26</v>
      </c>
      <c r="N11" t="s">
        <v>427</v>
      </c>
      <c r="O11" s="22"/>
      <c r="P11" s="23">
        <f>IF(IFERROR(INDEX(FR_tracker[First Board Approval],MATCH(import[[#This Row],[Funding Request]],FR_tracker[FR Name],0)),"-")=0,"-",IFERROR(INDEX(FR_tracker[First Board Approval],MATCH(import[[#This Row],[Funding Request]],FR_tracker[FR Name],0)),"-"))</f>
        <v>45279</v>
      </c>
      <c r="V11"/>
      <c r="W11"/>
    </row>
    <row r="12" spans="1:23" x14ac:dyDescent="0.35">
      <c r="A12" s="36" t="s">
        <v>442</v>
      </c>
      <c r="B12" t="s">
        <v>36</v>
      </c>
      <c r="C12" t="s">
        <v>100</v>
      </c>
      <c r="D12" t="s">
        <v>204</v>
      </c>
      <c r="E12" t="s">
        <v>32</v>
      </c>
      <c r="F12" s="42">
        <v>3019500</v>
      </c>
      <c r="G12" s="42">
        <v>3019500</v>
      </c>
      <c r="H12" s="42">
        <v>3019500</v>
      </c>
      <c r="I12" s="42">
        <v>3017150</v>
      </c>
      <c r="J12" s="42">
        <v>3017150</v>
      </c>
      <c r="K12" t="s">
        <v>428</v>
      </c>
      <c r="L12" t="s">
        <v>201</v>
      </c>
      <c r="M12" t="s">
        <v>26</v>
      </c>
      <c r="N12" t="s">
        <v>427</v>
      </c>
      <c r="O12" s="22"/>
      <c r="P12" s="23">
        <f>IF(IFERROR(INDEX(FR_tracker[First Board Approval],MATCH(import[[#This Row],[Funding Request]],FR_tracker[FR Name],0)),"-")=0,"-",IFERROR(INDEX(FR_tracker[First Board Approval],MATCH(import[[#This Row],[Funding Request]],FR_tracker[FR Name],0)),"-"))</f>
        <v>45279</v>
      </c>
      <c r="V12"/>
      <c r="W12"/>
    </row>
    <row r="13" spans="1:23" x14ac:dyDescent="0.35">
      <c r="A13" s="36" t="s">
        <v>442</v>
      </c>
      <c r="B13" t="s">
        <v>38</v>
      </c>
      <c r="C13" t="s">
        <v>97</v>
      </c>
      <c r="D13" t="s">
        <v>197</v>
      </c>
      <c r="E13" t="s">
        <v>98</v>
      </c>
      <c r="F13" s="42">
        <v>4000000</v>
      </c>
      <c r="G13" s="42">
        <v>4000000</v>
      </c>
      <c r="H13" s="42">
        <v>4000000</v>
      </c>
      <c r="I13" s="42">
        <v>4000000</v>
      </c>
      <c r="J13" s="42">
        <v>4000000</v>
      </c>
      <c r="K13" t="s">
        <v>431</v>
      </c>
      <c r="L13" t="s">
        <v>205</v>
      </c>
      <c r="M13" t="s">
        <v>26</v>
      </c>
      <c r="N13" t="s">
        <v>427</v>
      </c>
      <c r="O13" s="22"/>
      <c r="P13" s="23">
        <f>IF(IFERROR(INDEX(FR_tracker[First Board Approval],MATCH(import[[#This Row],[Funding Request]],FR_tracker[FR Name],0)),"-")=0,"-",IFERROR(INDEX(FR_tracker[First Board Approval],MATCH(import[[#This Row],[Funding Request]],FR_tracker[FR Name],0)),"-"))</f>
        <v>45268</v>
      </c>
      <c r="V13"/>
      <c r="W13"/>
    </row>
    <row r="14" spans="1:23" x14ac:dyDescent="0.35">
      <c r="A14" s="36" t="s">
        <v>442</v>
      </c>
      <c r="B14" t="s">
        <v>39</v>
      </c>
      <c r="C14" t="s">
        <v>99</v>
      </c>
      <c r="D14" t="s">
        <v>193</v>
      </c>
      <c r="E14" t="s">
        <v>32</v>
      </c>
      <c r="F14" s="42">
        <v>2013000</v>
      </c>
      <c r="G14" s="42">
        <v>2013000</v>
      </c>
      <c r="H14" s="42">
        <v>2013000</v>
      </c>
      <c r="I14" s="42">
        <v>2013000</v>
      </c>
      <c r="J14" s="42">
        <v>2013000</v>
      </c>
      <c r="K14" t="s">
        <v>431</v>
      </c>
      <c r="L14" t="s">
        <v>206</v>
      </c>
      <c r="M14" t="s">
        <v>26</v>
      </c>
      <c r="N14" t="s">
        <v>427</v>
      </c>
      <c r="O14" s="22"/>
      <c r="P14" s="23">
        <f>IF(IFERROR(INDEX(FR_tracker[First Board Approval],MATCH(import[[#This Row],[Funding Request]],FR_tracker[FR Name],0)),"-")=0,"-",IFERROR(INDEX(FR_tracker[First Board Approval],MATCH(import[[#This Row],[Funding Request]],FR_tracker[FR Name],0)),"-"))</f>
        <v>45275</v>
      </c>
      <c r="V14"/>
      <c r="W14"/>
    </row>
    <row r="15" spans="1:23" x14ac:dyDescent="0.35">
      <c r="A15" s="36" t="s">
        <v>442</v>
      </c>
      <c r="B15" t="s">
        <v>39</v>
      </c>
      <c r="C15" t="s">
        <v>99</v>
      </c>
      <c r="D15" t="s">
        <v>196</v>
      </c>
      <c r="E15" t="s">
        <v>32</v>
      </c>
      <c r="F15" s="42">
        <v>1107150</v>
      </c>
      <c r="G15" s="42">
        <v>1107150</v>
      </c>
      <c r="H15" s="42">
        <v>1107150</v>
      </c>
      <c r="I15" s="42">
        <v>1107150</v>
      </c>
      <c r="J15" s="42">
        <v>1107150</v>
      </c>
      <c r="K15" t="s">
        <v>431</v>
      </c>
      <c r="L15" t="s">
        <v>206</v>
      </c>
      <c r="M15" t="s">
        <v>26</v>
      </c>
      <c r="N15" t="s">
        <v>427</v>
      </c>
      <c r="O15" s="22"/>
      <c r="P15" s="23">
        <f>IF(IFERROR(INDEX(FR_tracker[First Board Approval],MATCH(import[[#This Row],[Funding Request]],FR_tracker[FR Name],0)),"-")=0,"-",IFERROR(INDEX(FR_tracker[First Board Approval],MATCH(import[[#This Row],[Funding Request]],FR_tracker[FR Name],0)),"-"))</f>
        <v>45275</v>
      </c>
      <c r="V15"/>
      <c r="W15"/>
    </row>
    <row r="16" spans="1:23" x14ac:dyDescent="0.35">
      <c r="A16" s="36" t="s">
        <v>442</v>
      </c>
      <c r="B16" t="s">
        <v>39</v>
      </c>
      <c r="C16" t="s">
        <v>97</v>
      </c>
      <c r="D16" t="s">
        <v>197</v>
      </c>
      <c r="E16" t="s">
        <v>32</v>
      </c>
      <c r="F16" s="42">
        <v>4026000</v>
      </c>
      <c r="G16" s="42">
        <v>4026000</v>
      </c>
      <c r="H16" s="42">
        <v>4026000</v>
      </c>
      <c r="I16" s="42">
        <v>4026000</v>
      </c>
      <c r="J16" s="42">
        <v>4026000</v>
      </c>
      <c r="K16" t="s">
        <v>431</v>
      </c>
      <c r="L16" t="s">
        <v>206</v>
      </c>
      <c r="M16" t="s">
        <v>26</v>
      </c>
      <c r="N16" t="s">
        <v>427</v>
      </c>
      <c r="O16" s="22"/>
      <c r="P16" s="23">
        <f>IF(IFERROR(INDEX(FR_tracker[First Board Approval],MATCH(import[[#This Row],[Funding Request]],FR_tracker[FR Name],0)),"-")=0,"-",IFERROR(INDEX(FR_tracker[First Board Approval],MATCH(import[[#This Row],[Funding Request]],FR_tracker[FR Name],0)),"-"))</f>
        <v>45275</v>
      </c>
      <c r="V16"/>
      <c r="W16"/>
    </row>
    <row r="17" spans="1:23" x14ac:dyDescent="0.35">
      <c r="A17" s="36" t="s">
        <v>442</v>
      </c>
      <c r="B17" t="s">
        <v>40</v>
      </c>
      <c r="C17" t="s">
        <v>100</v>
      </c>
      <c r="D17" t="s">
        <v>204</v>
      </c>
      <c r="E17" t="s">
        <v>32</v>
      </c>
      <c r="F17" s="42">
        <v>5032500</v>
      </c>
      <c r="G17" s="42">
        <v>5032500</v>
      </c>
      <c r="H17" s="42">
        <v>5032500</v>
      </c>
      <c r="I17" s="42">
        <v>0</v>
      </c>
      <c r="J17" s="42">
        <v>0</v>
      </c>
      <c r="K17" t="s">
        <v>430</v>
      </c>
      <c r="L17" t="s">
        <v>398</v>
      </c>
      <c r="M17" t="s">
        <v>26</v>
      </c>
      <c r="N17" t="s">
        <v>26</v>
      </c>
      <c r="O17" s="22"/>
      <c r="P17" s="23" t="str">
        <f>IF(IFERROR(INDEX(FR_tracker[First Board Approval],MATCH(import[[#This Row],[Funding Request]],FR_tracker[FR Name],0)),"-")=0,"-",IFERROR(INDEX(FR_tracker[First Board Approval],MATCH(import[[#This Row],[Funding Request]],FR_tracker[FR Name],0)),"-"))</f>
        <v>-</v>
      </c>
      <c r="V17"/>
      <c r="W17"/>
    </row>
    <row r="18" spans="1:23" x14ac:dyDescent="0.35">
      <c r="A18" s="36" t="s">
        <v>442</v>
      </c>
      <c r="B18" t="s">
        <v>42</v>
      </c>
      <c r="C18" t="s">
        <v>99</v>
      </c>
      <c r="D18" t="s">
        <v>196</v>
      </c>
      <c r="E18" t="s">
        <v>98</v>
      </c>
      <c r="F18" s="42">
        <v>2000000</v>
      </c>
      <c r="G18" s="42">
        <v>2000000</v>
      </c>
      <c r="H18" s="42">
        <v>2000000</v>
      </c>
      <c r="I18" s="42">
        <v>0</v>
      </c>
      <c r="J18" s="42">
        <v>0</v>
      </c>
      <c r="K18" t="s">
        <v>428</v>
      </c>
      <c r="L18" t="s">
        <v>207</v>
      </c>
      <c r="M18" t="s">
        <v>26</v>
      </c>
      <c r="N18" t="s">
        <v>427</v>
      </c>
      <c r="O18" s="22"/>
      <c r="P18" s="23">
        <f>IF(IFERROR(INDEX(FR_tracker[First Board Approval],MATCH(import[[#This Row],[Funding Request]],FR_tracker[FR Name],0)),"-")=0,"-",IFERROR(INDEX(FR_tracker[First Board Approval],MATCH(import[[#This Row],[Funding Request]],FR_tracker[FR Name],0)),"-"))</f>
        <v>45279</v>
      </c>
      <c r="V18"/>
      <c r="W18"/>
    </row>
    <row r="19" spans="1:23" x14ac:dyDescent="0.35">
      <c r="A19" s="36" t="s">
        <v>442</v>
      </c>
      <c r="B19" t="s">
        <v>42</v>
      </c>
      <c r="C19" t="s">
        <v>97</v>
      </c>
      <c r="D19" t="s">
        <v>197</v>
      </c>
      <c r="E19" t="s">
        <v>98</v>
      </c>
      <c r="F19" s="42">
        <v>4000000</v>
      </c>
      <c r="G19" s="42">
        <v>4000000</v>
      </c>
      <c r="H19" s="42">
        <v>4000000</v>
      </c>
      <c r="I19" s="42">
        <v>4000000</v>
      </c>
      <c r="J19" s="42">
        <v>4000000</v>
      </c>
      <c r="K19" t="s">
        <v>428</v>
      </c>
      <c r="L19" t="s">
        <v>207</v>
      </c>
      <c r="M19" t="s">
        <v>26</v>
      </c>
      <c r="N19" t="s">
        <v>427</v>
      </c>
      <c r="O19" s="22"/>
      <c r="P19" s="23">
        <f>IF(IFERROR(INDEX(FR_tracker[First Board Approval],MATCH(import[[#This Row],[Funding Request]],FR_tracker[FR Name],0)),"-")=0,"-",IFERROR(INDEX(FR_tracker[First Board Approval],MATCH(import[[#This Row],[Funding Request]],FR_tracker[FR Name],0)),"-"))</f>
        <v>45279</v>
      </c>
      <c r="V19"/>
      <c r="W19"/>
    </row>
    <row r="20" spans="1:23" x14ac:dyDescent="0.35">
      <c r="A20" s="36" t="s">
        <v>442</v>
      </c>
      <c r="B20" t="s">
        <v>43</v>
      </c>
      <c r="C20" t="s">
        <v>99</v>
      </c>
      <c r="D20" t="s">
        <v>196</v>
      </c>
      <c r="E20" t="s">
        <v>32</v>
      </c>
      <c r="F20" s="42">
        <v>1509750</v>
      </c>
      <c r="G20" s="42">
        <v>1509750</v>
      </c>
      <c r="H20" s="42">
        <v>1509750</v>
      </c>
      <c r="I20" s="42">
        <v>1509750</v>
      </c>
      <c r="J20" s="42">
        <v>1509750</v>
      </c>
      <c r="K20" t="s">
        <v>428</v>
      </c>
      <c r="L20" t="s">
        <v>208</v>
      </c>
      <c r="M20" t="s">
        <v>26</v>
      </c>
      <c r="N20" t="s">
        <v>427</v>
      </c>
      <c r="O20" s="22"/>
      <c r="P20" s="23">
        <f>IF(IFERROR(INDEX(FR_tracker[First Board Approval],MATCH(import[[#This Row],[Funding Request]],FR_tracker[FR Name],0)),"-")=0,"-",IFERROR(INDEX(FR_tracker[First Board Approval],MATCH(import[[#This Row],[Funding Request]],FR_tracker[FR Name],0)),"-"))</f>
        <v>45159</v>
      </c>
      <c r="V20"/>
      <c r="W20"/>
    </row>
    <row r="21" spans="1:23" x14ac:dyDescent="0.35">
      <c r="A21" s="36" t="s">
        <v>442</v>
      </c>
      <c r="B21" t="s">
        <v>43</v>
      </c>
      <c r="C21" t="s">
        <v>100</v>
      </c>
      <c r="D21" t="s">
        <v>202</v>
      </c>
      <c r="E21" t="s">
        <v>32</v>
      </c>
      <c r="F21" s="42">
        <v>6039000</v>
      </c>
      <c r="G21" s="42">
        <v>6039000</v>
      </c>
      <c r="H21" s="42">
        <v>6039000</v>
      </c>
      <c r="I21" s="42">
        <v>6039000</v>
      </c>
      <c r="J21" s="42">
        <v>6039000</v>
      </c>
      <c r="K21" t="s">
        <v>428</v>
      </c>
      <c r="L21" t="s">
        <v>209</v>
      </c>
      <c r="M21" t="s">
        <v>26</v>
      </c>
      <c r="N21" t="s">
        <v>427</v>
      </c>
      <c r="O21" s="22"/>
      <c r="P21" s="23">
        <f>IF(IFERROR(INDEX(FR_tracker[First Board Approval],MATCH(import[[#This Row],[Funding Request]],FR_tracker[FR Name],0)),"-")=0,"-",IFERROR(INDEX(FR_tracker[First Board Approval],MATCH(import[[#This Row],[Funding Request]],FR_tracker[FR Name],0)),"-"))</f>
        <v>45268</v>
      </c>
      <c r="V21"/>
      <c r="W21"/>
    </row>
    <row r="22" spans="1:23" x14ac:dyDescent="0.35">
      <c r="A22" s="36" t="s">
        <v>443</v>
      </c>
      <c r="B22" t="s">
        <v>44</v>
      </c>
      <c r="C22" t="s">
        <v>99</v>
      </c>
      <c r="D22" t="s">
        <v>210</v>
      </c>
      <c r="E22" t="s">
        <v>98</v>
      </c>
      <c r="F22" s="42">
        <v>1400000</v>
      </c>
      <c r="G22" s="42">
        <v>1400000</v>
      </c>
      <c r="H22" s="43">
        <v>1400000</v>
      </c>
      <c r="I22" s="43">
        <v>0</v>
      </c>
      <c r="J22" s="43">
        <v>1400000</v>
      </c>
      <c r="K22" t="s">
        <v>217</v>
      </c>
      <c r="L22" t="s">
        <v>242</v>
      </c>
      <c r="M22" t="s">
        <v>26</v>
      </c>
      <c r="N22" t="s">
        <v>26</v>
      </c>
      <c r="O22" s="22"/>
      <c r="P22" s="23">
        <f>IF(IFERROR(INDEX(FR_tracker[First Board Approval],MATCH(import[[#This Row],[Funding Request]],FR_tracker[FR Name],0)),"-")=0,"-",IFERROR(INDEX(FR_tracker[First Board Approval],MATCH(import[[#This Row],[Funding Request]],FR_tracker[FR Name],0)),"-"))</f>
        <v>45426</v>
      </c>
      <c r="V22"/>
      <c r="W22"/>
    </row>
    <row r="23" spans="1:23" x14ac:dyDescent="0.35">
      <c r="A23" s="36" t="s">
        <v>443</v>
      </c>
      <c r="B23" t="s">
        <v>45</v>
      </c>
      <c r="C23" t="s">
        <v>100</v>
      </c>
      <c r="D23" t="s">
        <v>202</v>
      </c>
      <c r="E23" t="s">
        <v>98</v>
      </c>
      <c r="F23" s="42">
        <v>6000000</v>
      </c>
      <c r="G23" s="42">
        <v>6000000</v>
      </c>
      <c r="H23" s="43">
        <v>6000000</v>
      </c>
      <c r="I23" s="43">
        <v>0</v>
      </c>
      <c r="J23" s="43">
        <v>6000000</v>
      </c>
      <c r="K23" t="s">
        <v>217</v>
      </c>
      <c r="L23" t="s">
        <v>244</v>
      </c>
      <c r="M23" t="s">
        <v>26</v>
      </c>
      <c r="N23" t="s">
        <v>26</v>
      </c>
      <c r="O23" s="22"/>
      <c r="P23" s="23">
        <f>IF(IFERROR(INDEX(FR_tracker[First Board Approval],MATCH(import[[#This Row],[Funding Request]],FR_tracker[FR Name],0)),"-")=0,"-",IFERROR(INDEX(FR_tracker[First Board Approval],MATCH(import[[#This Row],[Funding Request]],FR_tracker[FR Name],0)),"-"))</f>
        <v>45426</v>
      </c>
      <c r="V23"/>
      <c r="W23"/>
    </row>
    <row r="24" spans="1:23" x14ac:dyDescent="0.35">
      <c r="A24" s="36" t="s">
        <v>443</v>
      </c>
      <c r="B24" t="s">
        <v>45</v>
      </c>
      <c r="C24" t="s">
        <v>100</v>
      </c>
      <c r="D24" t="s">
        <v>203</v>
      </c>
      <c r="E24" t="s">
        <v>98</v>
      </c>
      <c r="F24" s="42">
        <v>2000000</v>
      </c>
      <c r="G24" s="42">
        <v>2000000</v>
      </c>
      <c r="H24" s="43">
        <v>2000000</v>
      </c>
      <c r="I24" s="43">
        <v>0</v>
      </c>
      <c r="J24" s="43">
        <v>2000000</v>
      </c>
      <c r="K24" t="s">
        <v>217</v>
      </c>
      <c r="L24" t="s">
        <v>244</v>
      </c>
      <c r="M24" t="s">
        <v>26</v>
      </c>
      <c r="N24" t="s">
        <v>26</v>
      </c>
      <c r="O24" s="22"/>
      <c r="P24" s="23">
        <f>IF(IFERROR(INDEX(FR_tracker[First Board Approval],MATCH(import[[#This Row],[Funding Request]],FR_tracker[FR Name],0)),"-")=0,"-",IFERROR(INDEX(FR_tracker[First Board Approval],MATCH(import[[#This Row],[Funding Request]],FR_tracker[FR Name],0)),"-"))</f>
        <v>45426</v>
      </c>
      <c r="V24"/>
      <c r="W24"/>
    </row>
    <row r="25" spans="1:23" x14ac:dyDescent="0.35">
      <c r="A25" s="36" t="s">
        <v>443</v>
      </c>
      <c r="B25" t="s">
        <v>45</v>
      </c>
      <c r="C25" t="s">
        <v>100</v>
      </c>
      <c r="D25" t="s">
        <v>211</v>
      </c>
      <c r="E25" t="s">
        <v>98</v>
      </c>
      <c r="F25" s="42">
        <v>2000000</v>
      </c>
      <c r="G25" s="42">
        <v>2000000</v>
      </c>
      <c r="H25" s="43">
        <v>2000000</v>
      </c>
      <c r="I25" s="43">
        <v>0</v>
      </c>
      <c r="J25" s="43">
        <v>2000000</v>
      </c>
      <c r="K25" t="s">
        <v>217</v>
      </c>
      <c r="L25" t="s">
        <v>244</v>
      </c>
      <c r="M25" t="s">
        <v>26</v>
      </c>
      <c r="N25" t="s">
        <v>26</v>
      </c>
      <c r="O25" s="22"/>
      <c r="P25" s="23">
        <f>IF(IFERROR(INDEX(FR_tracker[First Board Approval],MATCH(import[[#This Row],[Funding Request]],FR_tracker[FR Name],0)),"-")=0,"-",IFERROR(INDEX(FR_tracker[First Board Approval],MATCH(import[[#This Row],[Funding Request]],FR_tracker[FR Name],0)),"-"))</f>
        <v>45426</v>
      </c>
      <c r="V25"/>
      <c r="W25"/>
    </row>
    <row r="26" spans="1:23" x14ac:dyDescent="0.35">
      <c r="A26" s="36" t="s">
        <v>443</v>
      </c>
      <c r="B26" t="s">
        <v>45</v>
      </c>
      <c r="C26" t="s">
        <v>97</v>
      </c>
      <c r="D26" t="s">
        <v>197</v>
      </c>
      <c r="E26" t="s">
        <v>98</v>
      </c>
      <c r="F26" s="42">
        <v>4000000</v>
      </c>
      <c r="G26" s="42">
        <v>4000000</v>
      </c>
      <c r="H26" s="43">
        <v>4000000</v>
      </c>
      <c r="I26" s="43">
        <v>0</v>
      </c>
      <c r="J26" s="43">
        <v>4000000</v>
      </c>
      <c r="K26" t="s">
        <v>217</v>
      </c>
      <c r="L26" t="s">
        <v>245</v>
      </c>
      <c r="M26" t="s">
        <v>26</v>
      </c>
      <c r="N26" t="s">
        <v>26</v>
      </c>
      <c r="O26" s="22"/>
      <c r="P26" s="23">
        <f>IF(IFERROR(INDEX(FR_tracker[First Board Approval],MATCH(import[[#This Row],[Funding Request]],FR_tracker[FR Name],0)),"-")=0,"-",IFERROR(INDEX(FR_tracker[First Board Approval],MATCH(import[[#This Row],[Funding Request]],FR_tracker[FR Name],0)),"-"))</f>
        <v>45426</v>
      </c>
      <c r="V26"/>
      <c r="W26"/>
    </row>
    <row r="27" spans="1:23" x14ac:dyDescent="0.35">
      <c r="A27" s="36" t="s">
        <v>442</v>
      </c>
      <c r="B27" t="s">
        <v>47</v>
      </c>
      <c r="C27" t="s">
        <v>99</v>
      </c>
      <c r="D27" t="s">
        <v>193</v>
      </c>
      <c r="E27" t="s">
        <v>98</v>
      </c>
      <c r="F27" s="42">
        <v>1000000</v>
      </c>
      <c r="G27" s="42">
        <v>1000000</v>
      </c>
      <c r="H27" s="42">
        <v>1000000</v>
      </c>
      <c r="I27" s="42">
        <v>1000000</v>
      </c>
      <c r="J27" s="42">
        <v>1000000</v>
      </c>
      <c r="K27" t="s">
        <v>431</v>
      </c>
      <c r="L27" t="s">
        <v>212</v>
      </c>
      <c r="M27" t="s">
        <v>26</v>
      </c>
      <c r="N27" t="s">
        <v>427</v>
      </c>
      <c r="O27" s="22"/>
      <c r="P27" s="23">
        <f>IF(IFERROR(INDEX(FR_tracker[First Board Approval],MATCH(import[[#This Row],[Funding Request]],FR_tracker[FR Name],0)),"-")=0,"-",IFERROR(INDEX(FR_tracker[First Board Approval],MATCH(import[[#This Row],[Funding Request]],FR_tracker[FR Name],0)),"-"))</f>
        <v>45279</v>
      </c>
      <c r="V27"/>
      <c r="W27"/>
    </row>
    <row r="28" spans="1:23" x14ac:dyDescent="0.35">
      <c r="A28" s="36" t="s">
        <v>442</v>
      </c>
      <c r="B28" t="s">
        <v>47</v>
      </c>
      <c r="C28" t="s">
        <v>99</v>
      </c>
      <c r="D28" t="s">
        <v>196</v>
      </c>
      <c r="E28" t="s">
        <v>98</v>
      </c>
      <c r="F28" s="42">
        <v>2000000</v>
      </c>
      <c r="G28" s="42">
        <v>2000000</v>
      </c>
      <c r="H28" s="42">
        <v>2000000</v>
      </c>
      <c r="I28" s="42">
        <v>2000000</v>
      </c>
      <c r="J28" s="42">
        <v>2000000</v>
      </c>
      <c r="K28" t="s">
        <v>431</v>
      </c>
      <c r="L28" t="s">
        <v>212</v>
      </c>
      <c r="M28" t="s">
        <v>26</v>
      </c>
      <c r="N28" t="s">
        <v>427</v>
      </c>
      <c r="O28" s="22"/>
      <c r="P28" s="23">
        <f>IF(IFERROR(INDEX(FR_tracker[First Board Approval],MATCH(import[[#This Row],[Funding Request]],FR_tracker[FR Name],0)),"-")=0,"-",IFERROR(INDEX(FR_tracker[First Board Approval],MATCH(import[[#This Row],[Funding Request]],FR_tracker[FR Name],0)),"-"))</f>
        <v>45279</v>
      </c>
      <c r="V28"/>
      <c r="W28"/>
    </row>
    <row r="29" spans="1:23" x14ac:dyDescent="0.35">
      <c r="A29" s="36" t="s">
        <v>442</v>
      </c>
      <c r="B29" t="s">
        <v>47</v>
      </c>
      <c r="C29" t="s">
        <v>100</v>
      </c>
      <c r="D29" t="s">
        <v>204</v>
      </c>
      <c r="E29" t="s">
        <v>98</v>
      </c>
      <c r="F29" s="42">
        <v>5000000</v>
      </c>
      <c r="G29" s="42">
        <v>5000000</v>
      </c>
      <c r="H29" s="42">
        <v>5000000</v>
      </c>
      <c r="I29" s="42">
        <v>5000000</v>
      </c>
      <c r="J29" s="42">
        <v>5000000</v>
      </c>
      <c r="K29" t="s">
        <v>431</v>
      </c>
      <c r="L29" t="s">
        <v>212</v>
      </c>
      <c r="M29" t="s">
        <v>26</v>
      </c>
      <c r="N29" t="s">
        <v>427</v>
      </c>
      <c r="O29" s="22"/>
      <c r="P29" s="23">
        <f>IF(IFERROR(INDEX(FR_tracker[First Board Approval],MATCH(import[[#This Row],[Funding Request]],FR_tracker[FR Name],0)),"-")=0,"-",IFERROR(INDEX(FR_tracker[First Board Approval],MATCH(import[[#This Row],[Funding Request]],FR_tracker[FR Name],0)),"-"))</f>
        <v>45279</v>
      </c>
      <c r="V29"/>
      <c r="W29"/>
    </row>
    <row r="30" spans="1:23" x14ac:dyDescent="0.35">
      <c r="A30" s="36" t="s">
        <v>442</v>
      </c>
      <c r="B30" t="s">
        <v>47</v>
      </c>
      <c r="C30" t="s">
        <v>100</v>
      </c>
      <c r="D30" t="s">
        <v>211</v>
      </c>
      <c r="E30" t="s">
        <v>98</v>
      </c>
      <c r="F30" s="42">
        <v>2000000</v>
      </c>
      <c r="G30" s="42">
        <v>2000000</v>
      </c>
      <c r="H30" s="42">
        <v>2000000</v>
      </c>
      <c r="I30" s="42">
        <v>2000000</v>
      </c>
      <c r="J30" s="42">
        <v>2000000</v>
      </c>
      <c r="K30" t="s">
        <v>431</v>
      </c>
      <c r="L30" t="s">
        <v>213</v>
      </c>
      <c r="M30" t="s">
        <v>26</v>
      </c>
      <c r="N30" t="s">
        <v>427</v>
      </c>
      <c r="O30" s="22"/>
      <c r="P30" s="23">
        <f>IF(IFERROR(INDEX(FR_tracker[First Board Approval],MATCH(import[[#This Row],[Funding Request]],FR_tracker[FR Name],0)),"-")=0,"-",IFERROR(INDEX(FR_tracker[First Board Approval],MATCH(import[[#This Row],[Funding Request]],FR_tracker[FR Name],0)),"-"))</f>
        <v>45279</v>
      </c>
      <c r="V30"/>
      <c r="W30"/>
    </row>
    <row r="31" spans="1:23" x14ac:dyDescent="0.35">
      <c r="A31" s="36" t="s">
        <v>442</v>
      </c>
      <c r="B31" t="s">
        <v>47</v>
      </c>
      <c r="C31" t="s">
        <v>97</v>
      </c>
      <c r="D31" t="s">
        <v>197</v>
      </c>
      <c r="E31" t="s">
        <v>98</v>
      </c>
      <c r="F31" s="42">
        <v>4000000</v>
      </c>
      <c r="G31" s="42">
        <v>4000000</v>
      </c>
      <c r="H31" s="42">
        <v>4000000</v>
      </c>
      <c r="I31" s="42">
        <v>4000000</v>
      </c>
      <c r="J31" s="42">
        <v>4000000</v>
      </c>
      <c r="K31" t="s">
        <v>431</v>
      </c>
      <c r="L31" t="s">
        <v>212</v>
      </c>
      <c r="M31" t="s">
        <v>26</v>
      </c>
      <c r="N31" t="s">
        <v>427</v>
      </c>
      <c r="O31" s="22"/>
      <c r="P31" s="23">
        <f>IF(IFERROR(INDEX(FR_tracker[First Board Approval],MATCH(import[[#This Row],[Funding Request]],FR_tracker[FR Name],0)),"-")=0,"-",IFERROR(INDEX(FR_tracker[First Board Approval],MATCH(import[[#This Row],[Funding Request]],FR_tracker[FR Name],0)),"-"))</f>
        <v>45279</v>
      </c>
      <c r="V31"/>
      <c r="W31"/>
    </row>
    <row r="32" spans="1:23" hidden="1" x14ac:dyDescent="0.35">
      <c r="A32" s="36" t="s">
        <v>442</v>
      </c>
      <c r="B32" t="s">
        <v>48</v>
      </c>
      <c r="C32" t="s">
        <v>99</v>
      </c>
      <c r="D32" t="s">
        <v>193</v>
      </c>
      <c r="E32" t="s">
        <v>98</v>
      </c>
      <c r="F32" s="42">
        <v>1000000</v>
      </c>
      <c r="G32" s="42">
        <v>0</v>
      </c>
      <c r="H32" s="42">
        <v>0</v>
      </c>
      <c r="I32" s="42">
        <v>0</v>
      </c>
      <c r="J32" s="42">
        <v>0</v>
      </c>
      <c r="O32" s="22"/>
      <c r="P32" s="23" t="str">
        <f>IF(IFERROR(INDEX(FR_tracker[First Board Approval],MATCH(import[[#This Row],[Funding Request]],FR_tracker[FR Name],0)),"-")=0,"-",IFERROR(INDEX(FR_tracker[First Board Approval],MATCH(import[[#This Row],[Funding Request]],FR_tracker[FR Name],0)),"-"))</f>
        <v>-</v>
      </c>
      <c r="V32"/>
      <c r="W32"/>
    </row>
    <row r="33" spans="1:23" hidden="1" x14ac:dyDescent="0.35">
      <c r="A33" s="36" t="s">
        <v>442</v>
      </c>
      <c r="B33" t="s">
        <v>48</v>
      </c>
      <c r="C33" t="s">
        <v>99</v>
      </c>
      <c r="D33" t="s">
        <v>196</v>
      </c>
      <c r="E33" t="s">
        <v>98</v>
      </c>
      <c r="F33" s="42">
        <v>500000</v>
      </c>
      <c r="G33" s="42">
        <v>0</v>
      </c>
      <c r="H33" s="42">
        <v>0</v>
      </c>
      <c r="I33" s="42">
        <v>0</v>
      </c>
      <c r="J33" s="42">
        <v>0</v>
      </c>
      <c r="O33" s="22"/>
      <c r="P33" s="23" t="str">
        <f>IF(IFERROR(INDEX(FR_tracker[First Board Approval],MATCH(import[[#This Row],[Funding Request]],FR_tracker[FR Name],0)),"-")=0,"-",IFERROR(INDEX(FR_tracker[First Board Approval],MATCH(import[[#This Row],[Funding Request]],FR_tracker[FR Name],0)),"-"))</f>
        <v>-</v>
      </c>
      <c r="V33"/>
      <c r="W33"/>
    </row>
    <row r="34" spans="1:23" x14ac:dyDescent="0.35">
      <c r="A34" s="36" t="s">
        <v>443</v>
      </c>
      <c r="B34" t="s">
        <v>133</v>
      </c>
      <c r="C34" t="s">
        <v>97</v>
      </c>
      <c r="D34" t="s">
        <v>197</v>
      </c>
      <c r="E34" t="s">
        <v>98</v>
      </c>
      <c r="F34" s="42">
        <v>4000000</v>
      </c>
      <c r="G34" s="42">
        <v>4000000</v>
      </c>
      <c r="H34" s="43">
        <v>4000000</v>
      </c>
      <c r="I34" s="43">
        <v>0</v>
      </c>
      <c r="J34" s="43">
        <v>4000000</v>
      </c>
      <c r="K34" t="s">
        <v>217</v>
      </c>
      <c r="L34" t="s">
        <v>307</v>
      </c>
      <c r="M34" t="s">
        <v>26</v>
      </c>
      <c r="N34" t="s">
        <v>26</v>
      </c>
      <c r="O34" s="22"/>
      <c r="P34" s="23">
        <f>IF(IFERROR(INDEX(FR_tracker[First Board Approval],MATCH(import[[#This Row],[Funding Request]],FR_tracker[FR Name],0)),"-")=0,"-",IFERROR(INDEX(FR_tracker[First Board Approval],MATCH(import[[#This Row],[Funding Request]],FR_tracker[FR Name],0)),"-"))</f>
        <v>45377</v>
      </c>
      <c r="V34"/>
      <c r="W34"/>
    </row>
    <row r="35" spans="1:23" x14ac:dyDescent="0.35">
      <c r="A35" s="36" t="s">
        <v>442</v>
      </c>
      <c r="B35" t="s">
        <v>50</v>
      </c>
      <c r="C35" t="s">
        <v>99</v>
      </c>
      <c r="D35" t="s">
        <v>193</v>
      </c>
      <c r="E35" t="s">
        <v>98</v>
      </c>
      <c r="F35" s="42">
        <v>2000000</v>
      </c>
      <c r="G35" s="42">
        <v>2000000</v>
      </c>
      <c r="H35" s="42">
        <v>2000000</v>
      </c>
      <c r="I35" s="42">
        <v>2000000</v>
      </c>
      <c r="J35" s="42">
        <v>2000000</v>
      </c>
      <c r="K35" t="s">
        <v>428</v>
      </c>
      <c r="L35" t="s">
        <v>214</v>
      </c>
      <c r="M35" t="s">
        <v>26</v>
      </c>
      <c r="N35" t="s">
        <v>427</v>
      </c>
      <c r="O35" s="22"/>
      <c r="P35" s="23">
        <f>IF(IFERROR(INDEX(FR_tracker[First Board Approval],MATCH(import[[#This Row],[Funding Request]],FR_tracker[FR Name],0)),"-")=0,"-",IFERROR(INDEX(FR_tracker[First Board Approval],MATCH(import[[#This Row],[Funding Request]],FR_tracker[FR Name],0)),"-"))</f>
        <v>45239</v>
      </c>
      <c r="V35"/>
      <c r="W35"/>
    </row>
    <row r="36" spans="1:23" x14ac:dyDescent="0.35">
      <c r="A36" s="36" t="s">
        <v>442</v>
      </c>
      <c r="B36" t="s">
        <v>50</v>
      </c>
      <c r="C36" t="s">
        <v>99</v>
      </c>
      <c r="D36" t="s">
        <v>196</v>
      </c>
      <c r="E36" t="s">
        <v>98</v>
      </c>
      <c r="F36" s="42">
        <v>1500000</v>
      </c>
      <c r="G36" s="42">
        <v>1500000</v>
      </c>
      <c r="H36" s="42">
        <v>1500000</v>
      </c>
      <c r="I36" s="42">
        <v>1500000</v>
      </c>
      <c r="J36" s="42">
        <v>1500000</v>
      </c>
      <c r="K36" t="s">
        <v>428</v>
      </c>
      <c r="L36" t="s">
        <v>214</v>
      </c>
      <c r="M36" t="s">
        <v>26</v>
      </c>
      <c r="N36" t="s">
        <v>427</v>
      </c>
      <c r="O36" s="22"/>
      <c r="P36" s="23">
        <f>IF(IFERROR(INDEX(FR_tracker[First Board Approval],MATCH(import[[#This Row],[Funding Request]],FR_tracker[FR Name],0)),"-")=0,"-",IFERROR(INDEX(FR_tracker[First Board Approval],MATCH(import[[#This Row],[Funding Request]],FR_tracker[FR Name],0)),"-"))</f>
        <v>45239</v>
      </c>
      <c r="V36"/>
      <c r="W36"/>
    </row>
    <row r="37" spans="1:23" x14ac:dyDescent="0.35">
      <c r="A37" s="36" t="s">
        <v>442</v>
      </c>
      <c r="B37" t="s">
        <v>50</v>
      </c>
      <c r="C37" t="s">
        <v>100</v>
      </c>
      <c r="D37" t="s">
        <v>204</v>
      </c>
      <c r="E37" t="s">
        <v>98</v>
      </c>
      <c r="F37" s="42">
        <v>7000000</v>
      </c>
      <c r="G37" s="42">
        <v>7000000</v>
      </c>
      <c r="H37" s="42">
        <v>7000000</v>
      </c>
      <c r="I37" s="42">
        <v>7000000</v>
      </c>
      <c r="J37" s="42">
        <v>7000000</v>
      </c>
      <c r="K37" t="s">
        <v>428</v>
      </c>
      <c r="L37" t="s">
        <v>215</v>
      </c>
      <c r="M37" t="s">
        <v>26</v>
      </c>
      <c r="N37" t="s">
        <v>427</v>
      </c>
      <c r="O37" s="22"/>
      <c r="P37" s="23">
        <f>IF(IFERROR(INDEX(FR_tracker[First Board Approval],MATCH(import[[#This Row],[Funding Request]],FR_tracker[FR Name],0)),"-")=0,"-",IFERROR(INDEX(FR_tracker[First Board Approval],MATCH(import[[#This Row],[Funding Request]],FR_tracker[FR Name],0)),"-"))</f>
        <v>45239</v>
      </c>
      <c r="V37"/>
      <c r="W37"/>
    </row>
    <row r="38" spans="1:23" x14ac:dyDescent="0.35">
      <c r="A38" s="36" t="s">
        <v>442</v>
      </c>
      <c r="B38" t="s">
        <v>50</v>
      </c>
      <c r="C38" t="s">
        <v>97</v>
      </c>
      <c r="D38" t="s">
        <v>197</v>
      </c>
      <c r="E38" t="s">
        <v>98</v>
      </c>
      <c r="F38" s="42">
        <v>4000000</v>
      </c>
      <c r="G38" s="42">
        <v>4000000</v>
      </c>
      <c r="H38" s="42">
        <v>4000000</v>
      </c>
      <c r="I38" s="42">
        <v>4000000</v>
      </c>
      <c r="J38" s="42">
        <v>4000000</v>
      </c>
      <c r="K38" t="s">
        <v>428</v>
      </c>
      <c r="L38" t="s">
        <v>215</v>
      </c>
      <c r="M38" t="s">
        <v>26</v>
      </c>
      <c r="N38" t="s">
        <v>427</v>
      </c>
      <c r="O38" s="22"/>
      <c r="P38" s="23">
        <f>IF(IFERROR(INDEX(FR_tracker[First Board Approval],MATCH(import[[#This Row],[Funding Request]],FR_tracker[FR Name],0)),"-")=0,"-",IFERROR(INDEX(FR_tracker[First Board Approval],MATCH(import[[#This Row],[Funding Request]],FR_tracker[FR Name],0)),"-"))</f>
        <v>45239</v>
      </c>
      <c r="V38"/>
      <c r="W38"/>
    </row>
    <row r="39" spans="1:23" x14ac:dyDescent="0.35">
      <c r="A39" s="36" t="s">
        <v>442</v>
      </c>
      <c r="B39" t="s">
        <v>51</v>
      </c>
      <c r="C39" t="s">
        <v>99</v>
      </c>
      <c r="D39" t="s">
        <v>193</v>
      </c>
      <c r="E39" t="s">
        <v>98</v>
      </c>
      <c r="F39" s="42">
        <v>1000000</v>
      </c>
      <c r="G39" s="42">
        <v>1000000</v>
      </c>
      <c r="H39" s="42">
        <v>1000000</v>
      </c>
      <c r="I39" s="42">
        <v>0</v>
      </c>
      <c r="J39" s="42">
        <v>0</v>
      </c>
      <c r="M39" t="s">
        <v>26</v>
      </c>
      <c r="O39" s="22"/>
      <c r="P39" s="23" t="str">
        <f>IF(IFERROR(INDEX(FR_tracker[First Board Approval],MATCH(import[[#This Row],[Funding Request]],FR_tracker[FR Name],0)),"-")=0,"-",IFERROR(INDEX(FR_tracker[First Board Approval],MATCH(import[[#This Row],[Funding Request]],FR_tracker[FR Name],0)),"-"))</f>
        <v>-</v>
      </c>
      <c r="V39"/>
      <c r="W39"/>
    </row>
    <row r="40" spans="1:23" x14ac:dyDescent="0.35">
      <c r="A40" s="36" t="s">
        <v>442</v>
      </c>
      <c r="B40" t="s">
        <v>51</v>
      </c>
      <c r="C40" t="s">
        <v>99</v>
      </c>
      <c r="D40" t="s">
        <v>196</v>
      </c>
      <c r="E40" t="s">
        <v>98</v>
      </c>
      <c r="F40" s="42">
        <v>900000</v>
      </c>
      <c r="G40" s="42">
        <v>900000</v>
      </c>
      <c r="H40" s="42">
        <v>900000</v>
      </c>
      <c r="I40" s="42">
        <v>0</v>
      </c>
      <c r="J40" s="42">
        <v>0</v>
      </c>
      <c r="K40" t="s">
        <v>430</v>
      </c>
      <c r="L40" t="s">
        <v>311</v>
      </c>
      <c r="M40" t="s">
        <v>26</v>
      </c>
      <c r="N40" t="s">
        <v>26</v>
      </c>
      <c r="O40" s="22"/>
      <c r="P40" s="23" t="str">
        <f>IF(IFERROR(INDEX(FR_tracker[First Board Approval],MATCH(import[[#This Row],[Funding Request]],FR_tracker[FR Name],0)),"-")=0,"-",IFERROR(INDEX(FR_tracker[First Board Approval],MATCH(import[[#This Row],[Funding Request]],FR_tracker[FR Name],0)),"-"))</f>
        <v>-</v>
      </c>
      <c r="V40"/>
      <c r="W40"/>
    </row>
    <row r="41" spans="1:23" x14ac:dyDescent="0.35">
      <c r="A41" s="36" t="s">
        <v>443</v>
      </c>
      <c r="B41" t="s">
        <v>52</v>
      </c>
      <c r="C41" t="s">
        <v>99</v>
      </c>
      <c r="D41" t="s">
        <v>216</v>
      </c>
      <c r="E41" t="s">
        <v>98</v>
      </c>
      <c r="F41" s="42">
        <v>3000000</v>
      </c>
      <c r="G41" s="42">
        <v>3000000</v>
      </c>
      <c r="H41" s="43">
        <v>3000000</v>
      </c>
      <c r="I41" s="42">
        <v>0</v>
      </c>
      <c r="J41" s="42">
        <v>3000000</v>
      </c>
      <c r="K41" t="s">
        <v>217</v>
      </c>
      <c r="L41" t="s">
        <v>218</v>
      </c>
      <c r="M41" t="s">
        <v>26</v>
      </c>
      <c r="N41" t="s">
        <v>26</v>
      </c>
      <c r="O41" s="22"/>
      <c r="P41" s="23">
        <f>IF(IFERROR(INDEX(FR_tracker[First Board Approval],MATCH(import[[#This Row],[Funding Request]],FR_tracker[FR Name],0)),"-")=0,"-",IFERROR(INDEX(FR_tracker[First Board Approval],MATCH(import[[#This Row],[Funding Request]],FR_tracker[FR Name],0)),"-"))</f>
        <v>45460</v>
      </c>
      <c r="V41"/>
      <c r="W41"/>
    </row>
    <row r="42" spans="1:23" x14ac:dyDescent="0.35">
      <c r="A42" s="36" t="s">
        <v>443</v>
      </c>
      <c r="B42" t="s">
        <v>52</v>
      </c>
      <c r="C42" t="s">
        <v>99</v>
      </c>
      <c r="D42" t="s">
        <v>196</v>
      </c>
      <c r="E42" t="s">
        <v>98</v>
      </c>
      <c r="F42" s="42">
        <v>2000000</v>
      </c>
      <c r="G42" s="43">
        <v>2000000</v>
      </c>
      <c r="H42" s="43">
        <v>2000000</v>
      </c>
      <c r="I42" s="42">
        <v>0</v>
      </c>
      <c r="J42" s="42">
        <v>2000000</v>
      </c>
      <c r="K42" s="35" t="s">
        <v>217</v>
      </c>
      <c r="L42" s="35" t="s">
        <v>218</v>
      </c>
      <c r="M42" s="35" t="s">
        <v>26</v>
      </c>
      <c r="N42" s="35" t="s">
        <v>26</v>
      </c>
      <c r="O42" s="22"/>
      <c r="P42" s="23">
        <f>IF(IFERROR(INDEX(FR_tracker[First Board Approval],MATCH(import[[#This Row],[Funding Request]],FR_tracker[FR Name],0)),"-")=0,"-",IFERROR(INDEX(FR_tracker[First Board Approval],MATCH(import[[#This Row],[Funding Request]],FR_tracker[FR Name],0)),"-"))</f>
        <v>45460</v>
      </c>
      <c r="V42"/>
      <c r="W42"/>
    </row>
    <row r="43" spans="1:23" x14ac:dyDescent="0.35">
      <c r="A43" s="36" t="s">
        <v>443</v>
      </c>
      <c r="B43" t="s">
        <v>52</v>
      </c>
      <c r="C43" t="s">
        <v>100</v>
      </c>
      <c r="D43" t="s">
        <v>202</v>
      </c>
      <c r="E43" t="s">
        <v>98</v>
      </c>
      <c r="F43" s="42">
        <v>6000000</v>
      </c>
      <c r="G43" s="42">
        <v>6000000</v>
      </c>
      <c r="H43" s="43">
        <v>6000000</v>
      </c>
      <c r="I43" s="42">
        <v>0</v>
      </c>
      <c r="J43" s="42">
        <v>6000000</v>
      </c>
      <c r="K43" t="s">
        <v>217</v>
      </c>
      <c r="L43" t="s">
        <v>218</v>
      </c>
      <c r="M43" t="s">
        <v>26</v>
      </c>
      <c r="N43" t="s">
        <v>26</v>
      </c>
      <c r="O43" s="22"/>
      <c r="P43" s="23">
        <f>IF(IFERROR(INDEX(FR_tracker[First Board Approval],MATCH(import[[#This Row],[Funding Request]],FR_tracker[FR Name],0)),"-")=0,"-",IFERROR(INDEX(FR_tracker[First Board Approval],MATCH(import[[#This Row],[Funding Request]],FR_tracker[FR Name],0)),"-"))</f>
        <v>45460</v>
      </c>
      <c r="V43"/>
      <c r="W43"/>
    </row>
    <row r="44" spans="1:23" x14ac:dyDescent="0.35">
      <c r="A44" s="36" t="s">
        <v>443</v>
      </c>
      <c r="B44" t="s">
        <v>52</v>
      </c>
      <c r="C44" t="s">
        <v>97</v>
      </c>
      <c r="D44" t="s">
        <v>197</v>
      </c>
      <c r="E44" t="s">
        <v>98</v>
      </c>
      <c r="F44" s="42">
        <v>4000000</v>
      </c>
      <c r="G44" s="42">
        <v>4000000</v>
      </c>
      <c r="H44" s="43">
        <v>4000000</v>
      </c>
      <c r="I44" s="42">
        <v>0</v>
      </c>
      <c r="J44" s="42">
        <v>4000000</v>
      </c>
      <c r="K44" t="s">
        <v>217</v>
      </c>
      <c r="L44" t="s">
        <v>218</v>
      </c>
      <c r="M44" t="s">
        <v>26</v>
      </c>
      <c r="N44" t="s">
        <v>26</v>
      </c>
      <c r="O44" s="22"/>
      <c r="P44" s="23">
        <f>IF(IFERROR(INDEX(FR_tracker[First Board Approval],MATCH(import[[#This Row],[Funding Request]],FR_tracker[FR Name],0)),"-")=0,"-",IFERROR(INDEX(FR_tracker[First Board Approval],MATCH(import[[#This Row],[Funding Request]],FR_tracker[FR Name],0)),"-"))</f>
        <v>45460</v>
      </c>
      <c r="V44"/>
      <c r="W44"/>
    </row>
    <row r="45" spans="1:23" x14ac:dyDescent="0.35">
      <c r="A45" s="36" t="s">
        <v>442</v>
      </c>
      <c r="B45" t="s">
        <v>53</v>
      </c>
      <c r="C45" t="s">
        <v>99</v>
      </c>
      <c r="D45" t="s">
        <v>196</v>
      </c>
      <c r="E45" t="s">
        <v>98</v>
      </c>
      <c r="F45" s="42">
        <v>500000</v>
      </c>
      <c r="G45" s="42">
        <v>500000</v>
      </c>
      <c r="H45" s="42">
        <v>500000</v>
      </c>
      <c r="I45" s="42">
        <v>500000</v>
      </c>
      <c r="J45" s="42">
        <v>500000</v>
      </c>
      <c r="K45" t="s">
        <v>428</v>
      </c>
      <c r="L45" t="s">
        <v>219</v>
      </c>
      <c r="M45" t="s">
        <v>26</v>
      </c>
      <c r="N45" t="s">
        <v>427</v>
      </c>
      <c r="O45" s="22"/>
      <c r="P45" s="23">
        <f>IF(IFERROR(INDEX(FR_tracker[First Board Approval],MATCH(import[[#This Row],[Funding Request]],FR_tracker[FR Name],0)),"-")=0,"-",IFERROR(INDEX(FR_tracker[First Board Approval],MATCH(import[[#This Row],[Funding Request]],FR_tracker[FR Name],0)),"-"))</f>
        <v>45268</v>
      </c>
      <c r="V45"/>
      <c r="W45"/>
    </row>
    <row r="46" spans="1:23" x14ac:dyDescent="0.35">
      <c r="A46" s="36" t="s">
        <v>442</v>
      </c>
      <c r="B46" t="s">
        <v>138</v>
      </c>
      <c r="C46" t="s">
        <v>100</v>
      </c>
      <c r="D46" t="s">
        <v>211</v>
      </c>
      <c r="E46" t="s">
        <v>98</v>
      </c>
      <c r="F46" s="42">
        <v>2000000</v>
      </c>
      <c r="G46" s="42">
        <v>2000000</v>
      </c>
      <c r="H46" s="42">
        <v>2000000</v>
      </c>
      <c r="I46" s="42">
        <v>2000000</v>
      </c>
      <c r="J46" s="42">
        <v>2000000</v>
      </c>
      <c r="K46" t="s">
        <v>431</v>
      </c>
      <c r="L46" t="s">
        <v>220</v>
      </c>
      <c r="M46" t="s">
        <v>26</v>
      </c>
      <c r="N46" t="s">
        <v>427</v>
      </c>
      <c r="O46" s="22"/>
      <c r="P46" s="23">
        <f>IF(IFERROR(INDEX(FR_tracker[First Board Approval],MATCH(import[[#This Row],[Funding Request]],FR_tracker[FR Name],0)),"-")=0,"-",IFERROR(INDEX(FR_tracker[First Board Approval],MATCH(import[[#This Row],[Funding Request]],FR_tracker[FR Name],0)),"-"))</f>
        <v>45279</v>
      </c>
      <c r="V46"/>
      <c r="W46"/>
    </row>
    <row r="47" spans="1:23" x14ac:dyDescent="0.35">
      <c r="A47" s="36" t="s">
        <v>443</v>
      </c>
      <c r="B47" t="s">
        <v>54</v>
      </c>
      <c r="C47" t="s">
        <v>99</v>
      </c>
      <c r="D47" t="s">
        <v>210</v>
      </c>
      <c r="E47" t="s">
        <v>98</v>
      </c>
      <c r="F47" s="42">
        <v>1300000</v>
      </c>
      <c r="G47" s="42">
        <v>1300000</v>
      </c>
      <c r="H47" s="43">
        <v>1300000</v>
      </c>
      <c r="I47" s="43">
        <v>0</v>
      </c>
      <c r="J47" s="43">
        <v>1300000</v>
      </c>
      <c r="K47" t="s">
        <v>217</v>
      </c>
      <c r="L47" t="s">
        <v>314</v>
      </c>
      <c r="M47" t="s">
        <v>26</v>
      </c>
      <c r="N47" t="s">
        <v>26</v>
      </c>
      <c r="O47" s="22"/>
      <c r="P47" s="23">
        <f>IF(IFERROR(INDEX(FR_tracker[First Board Approval],MATCH(import[[#This Row],[Funding Request]],FR_tracker[FR Name],0)),"-")=0,"-",IFERROR(INDEX(FR_tracker[First Board Approval],MATCH(import[[#This Row],[Funding Request]],FR_tracker[FR Name],0)),"-"))</f>
        <v>45342</v>
      </c>
      <c r="V47"/>
      <c r="W47"/>
    </row>
    <row r="48" spans="1:23" x14ac:dyDescent="0.35">
      <c r="A48" s="36" t="s">
        <v>442</v>
      </c>
      <c r="B48" t="s">
        <v>139</v>
      </c>
      <c r="C48" t="s">
        <v>100</v>
      </c>
      <c r="D48" t="s">
        <v>202</v>
      </c>
      <c r="E48" t="s">
        <v>98</v>
      </c>
      <c r="F48" s="42">
        <v>3900000</v>
      </c>
      <c r="G48" s="42">
        <v>3900000</v>
      </c>
      <c r="H48" s="42">
        <v>3900000</v>
      </c>
      <c r="I48" s="42">
        <v>3900000</v>
      </c>
      <c r="J48" s="42">
        <v>3900000</v>
      </c>
      <c r="K48" t="s">
        <v>429</v>
      </c>
      <c r="L48" t="s">
        <v>315</v>
      </c>
      <c r="M48" t="s">
        <v>26</v>
      </c>
      <c r="N48" t="s">
        <v>427</v>
      </c>
      <c r="O48" s="40"/>
      <c r="P48" s="41">
        <f>IF(IFERROR(INDEX(FR_tracker[First Board Approval],MATCH(import[[#This Row],[Funding Request]],FR_tracker[FR Name],0)),"-")=0,"-",IFERROR(INDEX(FR_tracker[First Board Approval],MATCH(import[[#This Row],[Funding Request]],FR_tracker[FR Name],0)),"-"))</f>
        <v>45426</v>
      </c>
      <c r="V48"/>
      <c r="W48"/>
    </row>
    <row r="49" spans="1:23" x14ac:dyDescent="0.35">
      <c r="A49" s="36" t="s">
        <v>443</v>
      </c>
      <c r="B49" t="s">
        <v>139</v>
      </c>
      <c r="C49" t="s">
        <v>100</v>
      </c>
      <c r="D49" t="s">
        <v>204</v>
      </c>
      <c r="E49" t="s">
        <v>98</v>
      </c>
      <c r="F49" s="42">
        <v>2000000</v>
      </c>
      <c r="G49" s="43">
        <v>2000000</v>
      </c>
      <c r="H49" s="43">
        <v>2000000</v>
      </c>
      <c r="I49" s="43">
        <v>0</v>
      </c>
      <c r="J49" s="43">
        <v>2000000</v>
      </c>
      <c r="K49" s="35" t="s">
        <v>217</v>
      </c>
      <c r="L49" s="35" t="s">
        <v>315</v>
      </c>
      <c r="M49" s="35" t="s">
        <v>26</v>
      </c>
      <c r="N49" s="35" t="s">
        <v>26</v>
      </c>
      <c r="O49" s="40"/>
      <c r="P49" s="41">
        <v>45279</v>
      </c>
      <c r="V49"/>
      <c r="W49"/>
    </row>
    <row r="50" spans="1:23" x14ac:dyDescent="0.35">
      <c r="A50" s="36" t="s">
        <v>442</v>
      </c>
      <c r="B50" t="s">
        <v>55</v>
      </c>
      <c r="C50" t="s">
        <v>100</v>
      </c>
      <c r="D50" t="s">
        <v>204</v>
      </c>
      <c r="E50" t="s">
        <v>98</v>
      </c>
      <c r="F50" s="42">
        <v>8000000</v>
      </c>
      <c r="G50" s="42">
        <v>8000000</v>
      </c>
      <c r="H50" s="42">
        <v>8000000</v>
      </c>
      <c r="I50" s="42">
        <v>8000000</v>
      </c>
      <c r="J50" s="42">
        <v>8000000</v>
      </c>
      <c r="K50" t="s">
        <v>428</v>
      </c>
      <c r="L50" t="s">
        <v>222</v>
      </c>
      <c r="M50" t="s">
        <v>26</v>
      </c>
      <c r="N50" t="s">
        <v>427</v>
      </c>
      <c r="O50" s="22"/>
      <c r="P50" s="23">
        <v>45279</v>
      </c>
      <c r="V50"/>
      <c r="W50"/>
    </row>
    <row r="51" spans="1:23" x14ac:dyDescent="0.35">
      <c r="A51" s="36" t="s">
        <v>442</v>
      </c>
      <c r="B51" t="s">
        <v>56</v>
      </c>
      <c r="C51" t="s">
        <v>100</v>
      </c>
      <c r="D51" t="s">
        <v>202</v>
      </c>
      <c r="E51" t="s">
        <v>32</v>
      </c>
      <c r="F51" s="42">
        <v>5435100</v>
      </c>
      <c r="G51" s="42">
        <v>5435100</v>
      </c>
      <c r="H51" s="42">
        <v>5435100</v>
      </c>
      <c r="I51" s="42">
        <v>5435100</v>
      </c>
      <c r="J51" s="42">
        <v>5435100</v>
      </c>
      <c r="K51" t="s">
        <v>431</v>
      </c>
      <c r="L51" t="s">
        <v>223</v>
      </c>
      <c r="M51" t="s">
        <v>26</v>
      </c>
      <c r="N51" t="s">
        <v>427</v>
      </c>
      <c r="O51" s="22"/>
      <c r="P51" s="23">
        <f>IF(IFERROR(INDEX(FR_tracker[First Board Approval],MATCH(import[[#This Row],[Funding Request]],FR_tracker[FR Name],0)),"-")=0,"-",IFERROR(INDEX(FR_tracker[First Board Approval],MATCH(import[[#This Row],[Funding Request]],FR_tracker[FR Name],0)),"-"))</f>
        <v>45275</v>
      </c>
      <c r="V51"/>
      <c r="W51"/>
    </row>
    <row r="52" spans="1:23" x14ac:dyDescent="0.35">
      <c r="A52" s="36" t="s">
        <v>442</v>
      </c>
      <c r="B52" t="s">
        <v>57</v>
      </c>
      <c r="C52" t="s">
        <v>99</v>
      </c>
      <c r="D52" t="s">
        <v>210</v>
      </c>
      <c r="E52" t="s">
        <v>98</v>
      </c>
      <c r="F52" s="42">
        <v>2000000</v>
      </c>
      <c r="G52" s="42">
        <v>2000000</v>
      </c>
      <c r="H52" s="42">
        <v>2000000</v>
      </c>
      <c r="I52" s="42">
        <v>2000000</v>
      </c>
      <c r="J52" s="42">
        <v>2000000</v>
      </c>
      <c r="K52" t="s">
        <v>431</v>
      </c>
      <c r="L52" t="s">
        <v>224</v>
      </c>
      <c r="M52" t="s">
        <v>26</v>
      </c>
      <c r="N52" t="s">
        <v>427</v>
      </c>
      <c r="O52" s="22"/>
      <c r="P52" s="23">
        <f>IF(IFERROR(INDEX(FR_tracker[First Board Approval],MATCH(import[[#This Row],[Funding Request]],FR_tracker[FR Name],0)),"-")=0,"-",IFERROR(INDEX(FR_tracker[First Board Approval],MATCH(import[[#This Row],[Funding Request]],FR_tracker[FR Name],0)),"-"))</f>
        <v>45279</v>
      </c>
      <c r="V52"/>
      <c r="W52"/>
    </row>
    <row r="53" spans="1:23" x14ac:dyDescent="0.35">
      <c r="A53" s="36" t="s">
        <v>442</v>
      </c>
      <c r="B53" t="s">
        <v>57</v>
      </c>
      <c r="C53" t="s">
        <v>99</v>
      </c>
      <c r="D53" t="s">
        <v>216</v>
      </c>
      <c r="E53" t="s">
        <v>98</v>
      </c>
      <c r="F53" s="42">
        <v>3750000</v>
      </c>
      <c r="G53" s="42">
        <v>3750000</v>
      </c>
      <c r="H53" s="42">
        <v>3750000</v>
      </c>
      <c r="I53" s="42">
        <v>3750000</v>
      </c>
      <c r="J53" s="42">
        <v>3750000</v>
      </c>
      <c r="K53" t="s">
        <v>431</v>
      </c>
      <c r="L53" t="s">
        <v>224</v>
      </c>
      <c r="M53" t="s">
        <v>26</v>
      </c>
      <c r="N53" t="s">
        <v>427</v>
      </c>
      <c r="O53" s="22"/>
      <c r="P53" s="23">
        <f>IF(IFERROR(INDEX(FR_tracker[First Board Approval],MATCH(import[[#This Row],[Funding Request]],FR_tracker[FR Name],0)),"-")=0,"-",IFERROR(INDEX(FR_tracker[First Board Approval],MATCH(import[[#This Row],[Funding Request]],FR_tracker[FR Name],0)),"-"))</f>
        <v>45279</v>
      </c>
      <c r="V53"/>
      <c r="W53"/>
    </row>
    <row r="54" spans="1:23" x14ac:dyDescent="0.35">
      <c r="A54" s="36" t="s">
        <v>442</v>
      </c>
      <c r="B54" t="s">
        <v>57</v>
      </c>
      <c r="C54" t="s">
        <v>99</v>
      </c>
      <c r="D54" t="s">
        <v>196</v>
      </c>
      <c r="E54" t="s">
        <v>98</v>
      </c>
      <c r="F54" s="42">
        <v>2000000</v>
      </c>
      <c r="G54" s="42">
        <v>2000000</v>
      </c>
      <c r="H54" s="42">
        <v>2000000</v>
      </c>
      <c r="I54" s="42">
        <v>2000000</v>
      </c>
      <c r="J54" s="42">
        <v>2000000</v>
      </c>
      <c r="K54" t="s">
        <v>431</v>
      </c>
      <c r="L54" t="s">
        <v>224</v>
      </c>
      <c r="M54" t="s">
        <v>26</v>
      </c>
      <c r="N54" t="s">
        <v>427</v>
      </c>
      <c r="O54" s="22"/>
      <c r="P54" s="23">
        <f>IF(IFERROR(INDEX(FR_tracker[First Board Approval],MATCH(import[[#This Row],[Funding Request]],FR_tracker[FR Name],0)),"-")=0,"-",IFERROR(INDEX(FR_tracker[First Board Approval],MATCH(import[[#This Row],[Funding Request]],FR_tracker[FR Name],0)),"-"))</f>
        <v>45279</v>
      </c>
      <c r="V54"/>
      <c r="W54"/>
    </row>
    <row r="55" spans="1:23" x14ac:dyDescent="0.35">
      <c r="A55" s="36" t="s">
        <v>442</v>
      </c>
      <c r="B55" t="s">
        <v>57</v>
      </c>
      <c r="C55" t="s">
        <v>100</v>
      </c>
      <c r="D55" t="s">
        <v>204</v>
      </c>
      <c r="E55" t="s">
        <v>98</v>
      </c>
      <c r="F55" s="42">
        <v>7000000</v>
      </c>
      <c r="G55" s="42">
        <v>7000000</v>
      </c>
      <c r="H55" s="42">
        <v>7000000</v>
      </c>
      <c r="I55" s="42">
        <v>7000000</v>
      </c>
      <c r="J55" s="42">
        <v>7000000</v>
      </c>
      <c r="K55" t="s">
        <v>431</v>
      </c>
      <c r="L55" t="s">
        <v>225</v>
      </c>
      <c r="M55" t="s">
        <v>26</v>
      </c>
      <c r="N55" t="s">
        <v>427</v>
      </c>
      <c r="O55" s="22"/>
      <c r="P55" s="23">
        <f>IF(IFERROR(INDEX(FR_tracker[First Board Approval],MATCH(import[[#This Row],[Funding Request]],FR_tracker[FR Name],0)),"-")=0,"-",IFERROR(INDEX(FR_tracker[First Board Approval],MATCH(import[[#This Row],[Funding Request]],FR_tracker[FR Name],0)),"-"))</f>
        <v>45279</v>
      </c>
      <c r="V55"/>
      <c r="W55"/>
    </row>
    <row r="56" spans="1:23" x14ac:dyDescent="0.35">
      <c r="A56" s="36" t="s">
        <v>442</v>
      </c>
      <c r="B56" t="s">
        <v>57</v>
      </c>
      <c r="C56" t="s">
        <v>97</v>
      </c>
      <c r="D56" t="s">
        <v>197</v>
      </c>
      <c r="E56" t="s">
        <v>98</v>
      </c>
      <c r="F56" s="42">
        <v>4000000</v>
      </c>
      <c r="G56" s="42">
        <v>4000000</v>
      </c>
      <c r="H56" s="42">
        <v>4000000</v>
      </c>
      <c r="I56" s="42">
        <v>4000000</v>
      </c>
      <c r="J56" s="42">
        <v>4000000</v>
      </c>
      <c r="K56" t="s">
        <v>431</v>
      </c>
      <c r="L56" t="s">
        <v>224</v>
      </c>
      <c r="M56" t="s">
        <v>26</v>
      </c>
      <c r="N56" t="s">
        <v>427</v>
      </c>
      <c r="O56" s="22"/>
      <c r="P56" s="23">
        <f>IF(IFERROR(INDEX(FR_tracker[First Board Approval],MATCH(import[[#This Row],[Funding Request]],FR_tracker[FR Name],0)),"-")=0,"-",IFERROR(INDEX(FR_tracker[First Board Approval],MATCH(import[[#This Row],[Funding Request]],FR_tracker[FR Name],0)),"-"))</f>
        <v>45279</v>
      </c>
      <c r="V56"/>
      <c r="W56"/>
    </row>
    <row r="57" spans="1:23" x14ac:dyDescent="0.35">
      <c r="A57" s="36" t="s">
        <v>442</v>
      </c>
      <c r="B57" t="s">
        <v>58</v>
      </c>
      <c r="C57" t="s">
        <v>99</v>
      </c>
      <c r="D57" t="s">
        <v>193</v>
      </c>
      <c r="E57" t="s">
        <v>98</v>
      </c>
      <c r="F57" s="42">
        <v>2000000</v>
      </c>
      <c r="G57" s="42">
        <v>2000000</v>
      </c>
      <c r="H57" s="42">
        <v>2000000</v>
      </c>
      <c r="I57" s="42">
        <v>2000000</v>
      </c>
      <c r="J57" s="42">
        <v>2000000</v>
      </c>
      <c r="K57" t="s">
        <v>428</v>
      </c>
      <c r="L57" t="s">
        <v>226</v>
      </c>
      <c r="M57" t="s">
        <v>26</v>
      </c>
      <c r="N57" t="s">
        <v>427</v>
      </c>
      <c r="O57" s="22"/>
      <c r="P57" s="23">
        <f>IF(IFERROR(INDEX(FR_tracker[First Board Approval],MATCH(import[[#This Row],[Funding Request]],FR_tracker[FR Name],0)),"-")=0,"-",IFERROR(INDEX(FR_tracker[First Board Approval],MATCH(import[[#This Row],[Funding Request]],FR_tracker[FR Name],0)),"-"))</f>
        <v>45279</v>
      </c>
      <c r="V57"/>
      <c r="W57"/>
    </row>
    <row r="58" spans="1:23" x14ac:dyDescent="0.35">
      <c r="A58" s="36" t="s">
        <v>442</v>
      </c>
      <c r="B58" t="s">
        <v>58</v>
      </c>
      <c r="C58" t="s">
        <v>97</v>
      </c>
      <c r="D58" t="s">
        <v>197</v>
      </c>
      <c r="E58" t="s">
        <v>98</v>
      </c>
      <c r="F58" s="42">
        <v>4000000</v>
      </c>
      <c r="G58" s="42">
        <v>4000000</v>
      </c>
      <c r="H58" s="42">
        <v>4000000</v>
      </c>
      <c r="I58" s="42">
        <v>4000000</v>
      </c>
      <c r="J58" s="42">
        <v>4000000</v>
      </c>
      <c r="K58" t="s">
        <v>428</v>
      </c>
      <c r="L58" t="s">
        <v>226</v>
      </c>
      <c r="M58" t="s">
        <v>26</v>
      </c>
      <c r="N58" t="s">
        <v>427</v>
      </c>
      <c r="O58" s="22"/>
      <c r="P58" s="23">
        <f>IF(IFERROR(INDEX(FR_tracker[First Board Approval],MATCH(import[[#This Row],[Funding Request]],FR_tracker[FR Name],0)),"-")=0,"-",IFERROR(INDEX(FR_tracker[First Board Approval],MATCH(import[[#This Row],[Funding Request]],FR_tracker[FR Name],0)),"-"))</f>
        <v>45279</v>
      </c>
      <c r="V58"/>
      <c r="W58"/>
    </row>
    <row r="59" spans="1:23" x14ac:dyDescent="0.35">
      <c r="A59" s="36" t="s">
        <v>442</v>
      </c>
      <c r="B59" t="s">
        <v>59</v>
      </c>
      <c r="C59" t="s">
        <v>99</v>
      </c>
      <c r="D59" t="s">
        <v>210</v>
      </c>
      <c r="E59" t="s">
        <v>98</v>
      </c>
      <c r="F59" s="42">
        <v>1300000</v>
      </c>
      <c r="G59" s="42">
        <v>1300000</v>
      </c>
      <c r="H59" s="42">
        <v>1300000</v>
      </c>
      <c r="I59" s="42">
        <v>1300000</v>
      </c>
      <c r="J59" s="42">
        <v>1300000</v>
      </c>
      <c r="K59" t="s">
        <v>428</v>
      </c>
      <c r="L59" t="s">
        <v>227</v>
      </c>
      <c r="M59" t="s">
        <v>26</v>
      </c>
      <c r="N59" t="s">
        <v>427</v>
      </c>
      <c r="O59" s="22"/>
      <c r="P59" s="23">
        <f>IF(IFERROR(INDEX(FR_tracker[First Board Approval],MATCH(import[[#This Row],[Funding Request]],FR_tracker[FR Name],0)),"-")=0,"-",IFERROR(INDEX(FR_tracker[First Board Approval],MATCH(import[[#This Row],[Funding Request]],FR_tracker[FR Name],0)),"-"))</f>
        <v>45275</v>
      </c>
      <c r="V59"/>
      <c r="W59"/>
    </row>
    <row r="60" spans="1:23" x14ac:dyDescent="0.35">
      <c r="A60" s="36" t="s">
        <v>442</v>
      </c>
      <c r="B60" t="s">
        <v>60</v>
      </c>
      <c r="C60" t="s">
        <v>99</v>
      </c>
      <c r="D60" t="s">
        <v>196</v>
      </c>
      <c r="E60" t="s">
        <v>98</v>
      </c>
      <c r="F60" s="42">
        <v>550000</v>
      </c>
      <c r="G60" s="42">
        <v>550000</v>
      </c>
      <c r="H60" s="42">
        <v>550000</v>
      </c>
      <c r="I60" s="42">
        <v>0</v>
      </c>
      <c r="J60" s="42">
        <v>0</v>
      </c>
      <c r="K60" t="s">
        <v>430</v>
      </c>
      <c r="L60" t="s">
        <v>334</v>
      </c>
      <c r="M60" t="s">
        <v>26</v>
      </c>
      <c r="N60" t="s">
        <v>26</v>
      </c>
      <c r="O60" s="22"/>
      <c r="P60" s="23" t="str">
        <f>IF(IFERROR(INDEX(FR_tracker[First Board Approval],MATCH(import[[#This Row],[Funding Request]],FR_tracker[FR Name],0)),"-")=0,"-",IFERROR(INDEX(FR_tracker[First Board Approval],MATCH(import[[#This Row],[Funding Request]],FR_tracker[FR Name],0)),"-"))</f>
        <v>-</v>
      </c>
      <c r="V60"/>
      <c r="W60"/>
    </row>
    <row r="61" spans="1:23" x14ac:dyDescent="0.35">
      <c r="A61" s="36" t="s">
        <v>442</v>
      </c>
      <c r="B61" t="s">
        <v>60</v>
      </c>
      <c r="C61" t="s">
        <v>100</v>
      </c>
      <c r="D61" t="s">
        <v>211</v>
      </c>
      <c r="E61" t="s">
        <v>98</v>
      </c>
      <c r="F61" s="42">
        <v>2000000</v>
      </c>
      <c r="G61" s="42">
        <v>2000000</v>
      </c>
      <c r="H61" s="42">
        <v>2000000</v>
      </c>
      <c r="I61" s="42">
        <v>0</v>
      </c>
      <c r="J61" s="42">
        <v>0</v>
      </c>
      <c r="K61" t="s">
        <v>430</v>
      </c>
      <c r="L61" t="s">
        <v>336</v>
      </c>
      <c r="M61" t="s">
        <v>26</v>
      </c>
      <c r="N61" t="s">
        <v>26</v>
      </c>
      <c r="O61" s="22"/>
      <c r="P61" s="23" t="str">
        <f>IF(IFERROR(INDEX(FR_tracker[First Board Approval],MATCH(import[[#This Row],[Funding Request]],FR_tracker[FR Name],0)),"-")=0,"-",IFERROR(INDEX(FR_tracker[First Board Approval],MATCH(import[[#This Row],[Funding Request]],FR_tracker[FR Name],0)),"-"))</f>
        <v>-</v>
      </c>
      <c r="V61"/>
      <c r="W61"/>
    </row>
    <row r="62" spans="1:23" x14ac:dyDescent="0.35">
      <c r="A62" s="36" t="s">
        <v>442</v>
      </c>
      <c r="B62" t="s">
        <v>64</v>
      </c>
      <c r="C62" t="s">
        <v>99</v>
      </c>
      <c r="D62" t="s">
        <v>216</v>
      </c>
      <c r="E62" t="s">
        <v>98</v>
      </c>
      <c r="F62" s="42">
        <v>6500000</v>
      </c>
      <c r="G62" s="42">
        <v>6500000</v>
      </c>
      <c r="H62" s="42">
        <v>6500000</v>
      </c>
      <c r="I62" s="42">
        <v>6500000</v>
      </c>
      <c r="J62" s="42">
        <v>6500000</v>
      </c>
      <c r="K62" t="s">
        <v>428</v>
      </c>
      <c r="L62" t="s">
        <v>228</v>
      </c>
      <c r="M62" t="s">
        <v>26</v>
      </c>
      <c r="N62" t="s">
        <v>427</v>
      </c>
      <c r="O62" s="22"/>
      <c r="P62" s="23">
        <f>IF(IFERROR(INDEX(FR_tracker[First Board Approval],MATCH(import[[#This Row],[Funding Request]],FR_tracker[FR Name],0)),"-")=0,"-",IFERROR(INDEX(FR_tracker[First Board Approval],MATCH(import[[#This Row],[Funding Request]],FR_tracker[FR Name],0)),"-"))</f>
        <v>45264</v>
      </c>
      <c r="V62"/>
      <c r="W62"/>
    </row>
    <row r="63" spans="1:23" x14ac:dyDescent="0.35">
      <c r="A63" s="36" t="s">
        <v>442</v>
      </c>
      <c r="B63" t="s">
        <v>64</v>
      </c>
      <c r="C63" t="s">
        <v>99</v>
      </c>
      <c r="D63" t="s">
        <v>196</v>
      </c>
      <c r="E63" t="s">
        <v>98</v>
      </c>
      <c r="F63" s="42">
        <v>2000000</v>
      </c>
      <c r="G63" s="42">
        <v>2000000</v>
      </c>
      <c r="H63" s="42">
        <v>2000000</v>
      </c>
      <c r="I63" s="42">
        <v>2000000</v>
      </c>
      <c r="J63" s="42">
        <v>2000000</v>
      </c>
      <c r="K63" t="s">
        <v>428</v>
      </c>
      <c r="L63" t="s">
        <v>228</v>
      </c>
      <c r="M63" t="s">
        <v>26</v>
      </c>
      <c r="N63" t="s">
        <v>427</v>
      </c>
      <c r="O63" s="22"/>
      <c r="P63" s="23">
        <f>IF(IFERROR(INDEX(FR_tracker[First Board Approval],MATCH(import[[#This Row],[Funding Request]],FR_tracker[FR Name],0)),"-")=0,"-",IFERROR(INDEX(FR_tracker[First Board Approval],MATCH(import[[#This Row],[Funding Request]],FR_tracker[FR Name],0)),"-"))</f>
        <v>45264</v>
      </c>
      <c r="V63"/>
      <c r="W63"/>
    </row>
    <row r="64" spans="1:23" x14ac:dyDescent="0.35">
      <c r="A64" s="36" t="s">
        <v>442</v>
      </c>
      <c r="B64" t="s">
        <v>64</v>
      </c>
      <c r="C64" t="s">
        <v>97</v>
      </c>
      <c r="D64" t="s">
        <v>197</v>
      </c>
      <c r="E64" t="s">
        <v>98</v>
      </c>
      <c r="F64" s="42">
        <v>5000000</v>
      </c>
      <c r="G64" s="42">
        <v>5000000</v>
      </c>
      <c r="H64" s="42">
        <v>5000000</v>
      </c>
      <c r="I64" s="42">
        <v>5000000</v>
      </c>
      <c r="J64" s="42">
        <v>5000000</v>
      </c>
      <c r="K64" t="s">
        <v>428</v>
      </c>
      <c r="L64" t="s">
        <v>228</v>
      </c>
      <c r="M64" t="s">
        <v>26</v>
      </c>
      <c r="N64" t="s">
        <v>427</v>
      </c>
      <c r="O64" s="22"/>
      <c r="P64" s="23">
        <f>IF(IFERROR(INDEX(FR_tracker[First Board Approval],MATCH(import[[#This Row],[Funding Request]],FR_tracker[FR Name],0)),"-")=0,"-",IFERROR(INDEX(FR_tracker[First Board Approval],MATCH(import[[#This Row],[Funding Request]],FR_tracker[FR Name],0)),"-"))</f>
        <v>45264</v>
      </c>
      <c r="V64"/>
      <c r="W64"/>
    </row>
    <row r="65" spans="1:23" x14ac:dyDescent="0.35">
      <c r="A65" s="36" t="s">
        <v>443</v>
      </c>
      <c r="B65" t="s">
        <v>65</v>
      </c>
      <c r="C65" t="s">
        <v>99</v>
      </c>
      <c r="D65" t="s">
        <v>193</v>
      </c>
      <c r="E65" t="s">
        <v>98</v>
      </c>
      <c r="F65" s="42">
        <v>1000000</v>
      </c>
      <c r="G65" s="42">
        <v>1000000</v>
      </c>
      <c r="H65" s="43">
        <v>1000000</v>
      </c>
      <c r="I65" s="42">
        <v>0</v>
      </c>
      <c r="J65" s="42">
        <v>0</v>
      </c>
      <c r="K65" t="s">
        <v>217</v>
      </c>
      <c r="L65" t="s">
        <v>340</v>
      </c>
      <c r="M65" t="s">
        <v>26</v>
      </c>
      <c r="N65" t="s">
        <v>26</v>
      </c>
      <c r="O65" s="22"/>
      <c r="P65" s="23" t="str">
        <f>IF(IFERROR(INDEX(FR_tracker[First Board Approval],MATCH(import[[#This Row],[Funding Request]],FR_tracker[FR Name],0)),"-")=0,"-",IFERROR(INDEX(FR_tracker[First Board Approval],MATCH(import[[#This Row],[Funding Request]],FR_tracker[FR Name],0)),"-"))</f>
        <v>-</v>
      </c>
      <c r="V65"/>
      <c r="W65"/>
    </row>
    <row r="66" spans="1:23" x14ac:dyDescent="0.35">
      <c r="A66" s="36" t="s">
        <v>442</v>
      </c>
      <c r="B66" t="s">
        <v>65</v>
      </c>
      <c r="C66" t="s">
        <v>97</v>
      </c>
      <c r="D66" t="s">
        <v>197</v>
      </c>
      <c r="E66" t="s">
        <v>98</v>
      </c>
      <c r="F66" s="42">
        <v>4000000</v>
      </c>
      <c r="G66" s="42">
        <v>4000000</v>
      </c>
      <c r="H66" s="42">
        <v>4000000</v>
      </c>
      <c r="I66" s="42">
        <v>4000000</v>
      </c>
      <c r="J66" s="42">
        <v>4000000</v>
      </c>
      <c r="K66" t="s">
        <v>428</v>
      </c>
      <c r="L66" t="s">
        <v>230</v>
      </c>
      <c r="M66" t="s">
        <v>26</v>
      </c>
      <c r="N66" t="s">
        <v>427</v>
      </c>
      <c r="O66" s="22"/>
      <c r="P66" s="23">
        <f>IF(IFERROR(INDEX(FR_tracker[First Board Approval],MATCH(import[[#This Row],[Funding Request]],FR_tracker[FR Name],0)),"-")=0,"-",IFERROR(INDEX(FR_tracker[First Board Approval],MATCH(import[[#This Row],[Funding Request]],FR_tracker[FR Name],0)),"-"))</f>
        <v>45268</v>
      </c>
      <c r="V66"/>
      <c r="W66"/>
    </row>
    <row r="67" spans="1:23" x14ac:dyDescent="0.35">
      <c r="A67" s="36" t="s">
        <v>442</v>
      </c>
      <c r="B67" t="s">
        <v>66</v>
      </c>
      <c r="C67" t="s">
        <v>99</v>
      </c>
      <c r="D67" t="s">
        <v>193</v>
      </c>
      <c r="E67" t="s">
        <v>98</v>
      </c>
      <c r="F67" s="42">
        <v>1000000</v>
      </c>
      <c r="G67" s="42">
        <v>1000000</v>
      </c>
      <c r="H67" s="42">
        <v>1000000</v>
      </c>
      <c r="I67" s="42">
        <v>1000000</v>
      </c>
      <c r="J67" s="42">
        <v>1000000</v>
      </c>
      <c r="K67" t="s">
        <v>428</v>
      </c>
      <c r="L67" t="s">
        <v>231</v>
      </c>
      <c r="M67" t="s">
        <v>26</v>
      </c>
      <c r="N67" t="s">
        <v>427</v>
      </c>
      <c r="O67" s="22"/>
      <c r="P67" s="23">
        <f>IF(IFERROR(INDEX(FR_tracker[First Board Approval],MATCH(import[[#This Row],[Funding Request]],FR_tracker[FR Name],0)),"-")=0,"-",IFERROR(INDEX(FR_tracker[First Board Approval],MATCH(import[[#This Row],[Funding Request]],FR_tracker[FR Name],0)),"-"))</f>
        <v>45231</v>
      </c>
      <c r="V67"/>
      <c r="W67"/>
    </row>
    <row r="68" spans="1:23" x14ac:dyDescent="0.35">
      <c r="A68" s="36" t="s">
        <v>442</v>
      </c>
      <c r="B68" t="s">
        <v>66</v>
      </c>
      <c r="C68" t="s">
        <v>99</v>
      </c>
      <c r="D68" t="s">
        <v>196</v>
      </c>
      <c r="E68" t="s">
        <v>98</v>
      </c>
      <c r="F68" s="42">
        <v>750000</v>
      </c>
      <c r="G68" s="42">
        <v>750000</v>
      </c>
      <c r="H68" s="42">
        <v>750000</v>
      </c>
      <c r="I68" s="42">
        <v>750000</v>
      </c>
      <c r="J68" s="42">
        <v>750000</v>
      </c>
      <c r="K68" t="s">
        <v>428</v>
      </c>
      <c r="L68" t="s">
        <v>231</v>
      </c>
      <c r="M68" t="s">
        <v>26</v>
      </c>
      <c r="N68" t="s">
        <v>427</v>
      </c>
      <c r="O68" s="22"/>
      <c r="P68" s="23">
        <f>IF(IFERROR(INDEX(FR_tracker[First Board Approval],MATCH(import[[#This Row],[Funding Request]],FR_tracker[FR Name],0)),"-")=0,"-",IFERROR(INDEX(FR_tracker[First Board Approval],MATCH(import[[#This Row],[Funding Request]],FR_tracker[FR Name],0)),"-"))</f>
        <v>45231</v>
      </c>
      <c r="V68"/>
      <c r="W68"/>
    </row>
    <row r="69" spans="1:23" x14ac:dyDescent="0.35">
      <c r="A69" s="36" t="s">
        <v>442</v>
      </c>
      <c r="B69" t="s">
        <v>66</v>
      </c>
      <c r="C69" t="s">
        <v>97</v>
      </c>
      <c r="D69" t="s">
        <v>197</v>
      </c>
      <c r="E69" t="s">
        <v>98</v>
      </c>
      <c r="F69" s="42">
        <v>4000000</v>
      </c>
      <c r="G69" s="42">
        <v>4000000</v>
      </c>
      <c r="H69" s="42">
        <v>4000000</v>
      </c>
      <c r="I69" s="42">
        <v>4000000</v>
      </c>
      <c r="J69" s="42">
        <v>4000000</v>
      </c>
      <c r="K69" t="s">
        <v>428</v>
      </c>
      <c r="L69" t="s">
        <v>232</v>
      </c>
      <c r="M69" t="s">
        <v>26</v>
      </c>
      <c r="N69" t="s">
        <v>427</v>
      </c>
      <c r="O69" s="22"/>
      <c r="P69" s="23">
        <f>IF(IFERROR(INDEX(FR_tracker[First Board Approval],MATCH(import[[#This Row],[Funding Request]],FR_tracker[FR Name],0)),"-")=0,"-",IFERROR(INDEX(FR_tracker[First Board Approval],MATCH(import[[#This Row],[Funding Request]],FR_tracker[FR Name],0)),"-"))</f>
        <v>45231</v>
      </c>
      <c r="V69"/>
      <c r="W69"/>
    </row>
    <row r="70" spans="1:23" x14ac:dyDescent="0.35">
      <c r="A70" s="36" t="s">
        <v>442</v>
      </c>
      <c r="B70" t="s">
        <v>67</v>
      </c>
      <c r="C70" t="s">
        <v>100</v>
      </c>
      <c r="D70" t="s">
        <v>203</v>
      </c>
      <c r="E70" t="s">
        <v>98</v>
      </c>
      <c r="F70" s="42">
        <v>2000000</v>
      </c>
      <c r="G70" s="42">
        <v>2000000</v>
      </c>
      <c r="H70" s="43">
        <v>2000000</v>
      </c>
      <c r="I70" s="43">
        <v>2000000</v>
      </c>
      <c r="J70" s="43">
        <v>2000000</v>
      </c>
      <c r="K70" t="s">
        <v>429</v>
      </c>
      <c r="L70" t="s">
        <v>246</v>
      </c>
      <c r="M70" t="s">
        <v>26</v>
      </c>
      <c r="N70" t="s">
        <v>427</v>
      </c>
      <c r="O70" s="22"/>
      <c r="P70" s="23">
        <f>IF(IFERROR(INDEX(FR_tracker[First Board Approval],MATCH(import[[#This Row],[Funding Request]],FR_tracker[FR Name],0)),"-")=0,"-",IFERROR(INDEX(FR_tracker[First Board Approval],MATCH(import[[#This Row],[Funding Request]],FR_tracker[FR Name],0)),"-"))</f>
        <v>45401</v>
      </c>
      <c r="V70"/>
      <c r="W70"/>
    </row>
    <row r="71" spans="1:23" x14ac:dyDescent="0.35">
      <c r="A71" s="36" t="s">
        <v>443</v>
      </c>
      <c r="B71" t="s">
        <v>68</v>
      </c>
      <c r="C71" t="s">
        <v>99</v>
      </c>
      <c r="D71" t="s">
        <v>196</v>
      </c>
      <c r="E71" t="s">
        <v>32</v>
      </c>
      <c r="F71" s="42">
        <v>754875</v>
      </c>
      <c r="G71" s="43">
        <v>754875</v>
      </c>
      <c r="H71" s="43">
        <v>754875</v>
      </c>
      <c r="I71" s="43">
        <v>0</v>
      </c>
      <c r="J71" s="43">
        <v>754875</v>
      </c>
      <c r="K71" s="35" t="s">
        <v>194</v>
      </c>
      <c r="L71">
        <v>0</v>
      </c>
      <c r="M71" s="35" t="s">
        <v>26</v>
      </c>
      <c r="N71" s="35" t="s">
        <v>26</v>
      </c>
      <c r="O71" s="22"/>
      <c r="P71" s="23">
        <v>45275</v>
      </c>
      <c r="V71"/>
      <c r="W71"/>
    </row>
    <row r="72" spans="1:23" x14ac:dyDescent="0.35">
      <c r="A72" s="36" t="s">
        <v>443</v>
      </c>
      <c r="B72" t="s">
        <v>68</v>
      </c>
      <c r="C72" t="s">
        <v>100</v>
      </c>
      <c r="D72" t="s">
        <v>202</v>
      </c>
      <c r="E72" t="s">
        <v>32</v>
      </c>
      <c r="F72" s="42">
        <v>3824700</v>
      </c>
      <c r="G72" s="43">
        <v>3824700</v>
      </c>
      <c r="H72" s="43">
        <v>3824700</v>
      </c>
      <c r="I72" s="43">
        <v>0</v>
      </c>
      <c r="J72" s="43">
        <v>3824700</v>
      </c>
      <c r="K72" s="35" t="s">
        <v>194</v>
      </c>
      <c r="L72">
        <v>0</v>
      </c>
      <c r="M72" s="35" t="s">
        <v>26</v>
      </c>
      <c r="N72" s="35" t="s">
        <v>26</v>
      </c>
      <c r="O72" s="22"/>
      <c r="P72" s="23">
        <v>45275</v>
      </c>
      <c r="V72"/>
      <c r="W72"/>
    </row>
    <row r="73" spans="1:23" x14ac:dyDescent="0.35">
      <c r="A73" s="36" t="s">
        <v>442</v>
      </c>
      <c r="B73" t="s">
        <v>69</v>
      </c>
      <c r="C73" t="s">
        <v>99</v>
      </c>
      <c r="D73" t="s">
        <v>196</v>
      </c>
      <c r="E73" t="s">
        <v>98</v>
      </c>
      <c r="F73" s="42">
        <v>800000</v>
      </c>
      <c r="G73" s="42">
        <v>800000</v>
      </c>
      <c r="H73" s="43">
        <v>800000</v>
      </c>
      <c r="I73" s="43">
        <v>800000</v>
      </c>
      <c r="J73" s="43">
        <v>800000</v>
      </c>
      <c r="K73" t="s">
        <v>431</v>
      </c>
      <c r="L73" t="s">
        <v>233</v>
      </c>
      <c r="M73" t="s">
        <v>26</v>
      </c>
      <c r="N73" t="s">
        <v>427</v>
      </c>
      <c r="O73" s="22"/>
      <c r="P73" s="23">
        <f>IF(IFERROR(INDEX(FR_tracker[First Board Approval],MATCH(import[[#This Row],[Funding Request]],FR_tracker[FR Name],0)),"-")=0,"-",IFERROR(INDEX(FR_tracker[First Board Approval],MATCH(import[[#This Row],[Funding Request]],FR_tracker[FR Name],0)),"-"))</f>
        <v>45426</v>
      </c>
      <c r="V73"/>
      <c r="W73"/>
    </row>
    <row r="74" spans="1:23" x14ac:dyDescent="0.35">
      <c r="A74" s="36" t="s">
        <v>442</v>
      </c>
      <c r="B74" t="s">
        <v>69</v>
      </c>
      <c r="C74" t="s">
        <v>100</v>
      </c>
      <c r="D74" t="s">
        <v>204</v>
      </c>
      <c r="E74" t="s">
        <v>98</v>
      </c>
      <c r="F74" s="42">
        <v>9000000</v>
      </c>
      <c r="G74" s="42">
        <v>9000000</v>
      </c>
      <c r="H74" s="43">
        <v>9000000</v>
      </c>
      <c r="I74" s="43">
        <v>9000000</v>
      </c>
      <c r="J74" s="43">
        <v>9000000</v>
      </c>
      <c r="K74" t="s">
        <v>431</v>
      </c>
      <c r="L74" t="s">
        <v>233</v>
      </c>
      <c r="M74" t="s">
        <v>26</v>
      </c>
      <c r="N74" t="s">
        <v>427</v>
      </c>
      <c r="O74" s="22"/>
      <c r="P74" s="23">
        <f>IF(IFERROR(INDEX(FR_tracker[First Board Approval],MATCH(import[[#This Row],[Funding Request]],FR_tracker[FR Name],0)),"-")=0,"-",IFERROR(INDEX(FR_tracker[First Board Approval],MATCH(import[[#This Row],[Funding Request]],FR_tracker[FR Name],0)),"-"))</f>
        <v>45426</v>
      </c>
      <c r="V74"/>
      <c r="W74"/>
    </row>
    <row r="75" spans="1:23" hidden="1" x14ac:dyDescent="0.35">
      <c r="A75" s="36" t="s">
        <v>442</v>
      </c>
      <c r="B75" t="s">
        <v>70</v>
      </c>
      <c r="C75" t="s">
        <v>99</v>
      </c>
      <c r="D75" t="s">
        <v>216</v>
      </c>
      <c r="E75" t="s">
        <v>98</v>
      </c>
      <c r="F75" s="42">
        <v>5750000</v>
      </c>
      <c r="G75" s="42">
        <v>0</v>
      </c>
      <c r="H75" s="42">
        <v>0</v>
      </c>
      <c r="I75" s="42">
        <v>0</v>
      </c>
      <c r="J75" s="42">
        <v>0</v>
      </c>
      <c r="O75" s="22"/>
      <c r="P75" s="23" t="str">
        <f>IF(IFERROR(INDEX(FR_tracker[First Board Approval],MATCH(import[[#This Row],[Funding Request]],FR_tracker[FR Name],0)),"-")=0,"-",IFERROR(INDEX(FR_tracker[First Board Approval],MATCH(import[[#This Row],[Funding Request]],FR_tracker[FR Name],0)),"-"))</f>
        <v>-</v>
      </c>
      <c r="V75"/>
      <c r="W75"/>
    </row>
    <row r="76" spans="1:23" hidden="1" x14ac:dyDescent="0.35">
      <c r="A76" s="36" t="s">
        <v>442</v>
      </c>
      <c r="B76" t="s">
        <v>70</v>
      </c>
      <c r="C76" t="s">
        <v>99</v>
      </c>
      <c r="D76" t="s">
        <v>196</v>
      </c>
      <c r="E76" t="s">
        <v>98</v>
      </c>
      <c r="F76" s="42">
        <v>2000000</v>
      </c>
      <c r="G76" s="42">
        <v>0</v>
      </c>
      <c r="H76" s="42">
        <v>0</v>
      </c>
      <c r="I76" s="42">
        <v>0</v>
      </c>
      <c r="J76" s="42">
        <v>0</v>
      </c>
      <c r="O76" s="22"/>
      <c r="P76" s="23" t="str">
        <f>IF(IFERROR(INDEX(FR_tracker[First Board Approval],MATCH(import[[#This Row],[Funding Request]],FR_tracker[FR Name],0)),"-")=0,"-",IFERROR(INDEX(FR_tracker[First Board Approval],MATCH(import[[#This Row],[Funding Request]],FR_tracker[FR Name],0)),"-"))</f>
        <v>-</v>
      </c>
      <c r="V76"/>
      <c r="W76"/>
    </row>
    <row r="77" spans="1:23" hidden="1" x14ac:dyDescent="0.35">
      <c r="A77" s="36" t="s">
        <v>442</v>
      </c>
      <c r="B77" t="s">
        <v>70</v>
      </c>
      <c r="C77" t="s">
        <v>100</v>
      </c>
      <c r="D77" t="s">
        <v>203</v>
      </c>
      <c r="E77" t="s">
        <v>98</v>
      </c>
      <c r="F77" s="42">
        <v>2000000</v>
      </c>
      <c r="G77" s="42">
        <v>0</v>
      </c>
      <c r="H77" s="42">
        <v>0</v>
      </c>
      <c r="I77" s="42">
        <v>0</v>
      </c>
      <c r="J77" s="42">
        <v>0</v>
      </c>
      <c r="O77" s="22"/>
      <c r="P77" s="23" t="str">
        <f>IF(IFERROR(INDEX(FR_tracker[First Board Approval],MATCH(import[[#This Row],[Funding Request]],FR_tracker[FR Name],0)),"-")=0,"-",IFERROR(INDEX(FR_tracker[First Board Approval],MATCH(import[[#This Row],[Funding Request]],FR_tracker[FR Name],0)),"-"))</f>
        <v>-</v>
      </c>
      <c r="V77"/>
      <c r="W77"/>
    </row>
    <row r="78" spans="1:23" hidden="1" x14ac:dyDescent="0.35">
      <c r="A78" s="36" t="s">
        <v>442</v>
      </c>
      <c r="B78" t="s">
        <v>70</v>
      </c>
      <c r="C78" t="s">
        <v>97</v>
      </c>
      <c r="D78" t="s">
        <v>197</v>
      </c>
      <c r="E78" t="s">
        <v>98</v>
      </c>
      <c r="F78" s="42">
        <v>4000000</v>
      </c>
      <c r="G78" s="42">
        <v>0</v>
      </c>
      <c r="H78" s="42">
        <v>0</v>
      </c>
      <c r="I78" s="42">
        <v>0</v>
      </c>
      <c r="J78" s="42">
        <v>0</v>
      </c>
      <c r="O78" s="22"/>
      <c r="P78" s="23" t="str">
        <f>IF(IFERROR(INDEX(FR_tracker[First Board Approval],MATCH(import[[#This Row],[Funding Request]],FR_tracker[FR Name],0)),"-")=0,"-",IFERROR(INDEX(FR_tracker[First Board Approval],MATCH(import[[#This Row],[Funding Request]],FR_tracker[FR Name],0)),"-"))</f>
        <v>-</v>
      </c>
      <c r="V78"/>
      <c r="W78"/>
    </row>
    <row r="79" spans="1:23" x14ac:dyDescent="0.35">
      <c r="A79" s="36" t="s">
        <v>442</v>
      </c>
      <c r="B79" t="s">
        <v>163</v>
      </c>
      <c r="C79" t="s">
        <v>100</v>
      </c>
      <c r="D79" t="s">
        <v>204</v>
      </c>
      <c r="E79" t="s">
        <v>98</v>
      </c>
      <c r="F79" s="42">
        <v>2000000</v>
      </c>
      <c r="G79" s="42">
        <v>2000000</v>
      </c>
      <c r="H79" s="42">
        <v>2000000</v>
      </c>
      <c r="I79" s="42">
        <v>2000000</v>
      </c>
      <c r="J79" s="42">
        <v>2000000</v>
      </c>
      <c r="K79" t="s">
        <v>428</v>
      </c>
      <c r="L79" t="s">
        <v>234</v>
      </c>
      <c r="M79" t="s">
        <v>26</v>
      </c>
      <c r="N79" t="s">
        <v>427</v>
      </c>
      <c r="O79" s="22"/>
      <c r="P79" s="23">
        <f>IF(IFERROR(INDEX(FR_tracker[First Board Approval],MATCH(import[[#This Row],[Funding Request]],FR_tracker[FR Name],0)),"-")=0,"-",IFERROR(INDEX(FR_tracker[First Board Approval],MATCH(import[[#This Row],[Funding Request]],FR_tracker[FR Name],0)),"-"))</f>
        <v>45243</v>
      </c>
      <c r="V79"/>
      <c r="W79"/>
    </row>
    <row r="80" spans="1:23" x14ac:dyDescent="0.35">
      <c r="A80" s="36" t="s">
        <v>443</v>
      </c>
      <c r="B80" t="s">
        <v>71</v>
      </c>
      <c r="C80" t="s">
        <v>97</v>
      </c>
      <c r="D80" t="s">
        <v>197</v>
      </c>
      <c r="E80" t="s">
        <v>98</v>
      </c>
      <c r="F80" s="42">
        <v>4000000</v>
      </c>
      <c r="G80" s="42">
        <v>4000000</v>
      </c>
      <c r="H80" s="43">
        <v>4000000</v>
      </c>
      <c r="I80" s="43">
        <v>0</v>
      </c>
      <c r="J80" s="43">
        <v>4000000</v>
      </c>
      <c r="K80" t="s">
        <v>194</v>
      </c>
      <c r="L80" t="s">
        <v>235</v>
      </c>
      <c r="M80" t="s">
        <v>26</v>
      </c>
      <c r="N80" t="s">
        <v>26</v>
      </c>
      <c r="O80" s="22"/>
      <c r="P80" s="23">
        <f>IF(IFERROR(INDEX(FR_tracker[First Board Approval],MATCH(import[[#This Row],[Funding Request]],FR_tracker[FR Name],0)),"-")=0,"-",IFERROR(INDEX(FR_tracker[First Board Approval],MATCH(import[[#This Row],[Funding Request]],FR_tracker[FR Name],0)),"-"))</f>
        <v>45275</v>
      </c>
      <c r="V80"/>
      <c r="W80"/>
    </row>
    <row r="81" spans="1:23" x14ac:dyDescent="0.35">
      <c r="A81" s="36" t="s">
        <v>442</v>
      </c>
      <c r="B81" t="s">
        <v>168</v>
      </c>
      <c r="C81" t="s">
        <v>99</v>
      </c>
      <c r="D81" t="s">
        <v>196</v>
      </c>
      <c r="E81" t="s">
        <v>98</v>
      </c>
      <c r="F81" s="42">
        <v>1500000</v>
      </c>
      <c r="G81" s="42">
        <v>1500000</v>
      </c>
      <c r="H81" s="42">
        <v>1500000</v>
      </c>
      <c r="I81" s="42">
        <v>1500000</v>
      </c>
      <c r="J81" s="42">
        <v>1500000</v>
      </c>
      <c r="K81" t="s">
        <v>431</v>
      </c>
      <c r="L81" t="s">
        <v>236</v>
      </c>
      <c r="M81" t="s">
        <v>26</v>
      </c>
      <c r="N81" t="s">
        <v>427</v>
      </c>
      <c r="O81" s="22"/>
      <c r="P81" s="23">
        <f>IF(IFERROR(INDEX(FR_tracker[First Board Approval],MATCH(import[[#This Row],[Funding Request]],FR_tracker[FR Name],0)),"-")=0,"-",IFERROR(INDEX(FR_tracker[First Board Approval],MATCH(import[[#This Row],[Funding Request]],FR_tracker[FR Name],0)),"-"))</f>
        <v>45243</v>
      </c>
      <c r="V81"/>
      <c r="W81"/>
    </row>
    <row r="82" spans="1:23" x14ac:dyDescent="0.35">
      <c r="A82" s="36" t="s">
        <v>443</v>
      </c>
      <c r="B82" t="s">
        <v>72</v>
      </c>
      <c r="C82" t="s">
        <v>99</v>
      </c>
      <c r="D82" t="s">
        <v>196</v>
      </c>
      <c r="E82" t="s">
        <v>98</v>
      </c>
      <c r="F82" s="42">
        <v>500000</v>
      </c>
      <c r="G82" s="43">
        <v>500000</v>
      </c>
      <c r="H82" s="43">
        <v>500000</v>
      </c>
      <c r="I82" s="43">
        <v>0</v>
      </c>
      <c r="J82" s="43">
        <v>500000</v>
      </c>
      <c r="K82" s="35" t="s">
        <v>217</v>
      </c>
      <c r="L82" s="35" t="s">
        <v>417</v>
      </c>
      <c r="M82" s="35" t="s">
        <v>26</v>
      </c>
      <c r="N82" s="35" t="s">
        <v>26</v>
      </c>
      <c r="O82" s="22"/>
      <c r="P82" s="23">
        <f>IF(IFERROR(INDEX(FR_tracker[First Board Approval],MATCH(import[[#This Row],[Funding Request]],FR_tracker[FR Name],0)),"-")=0,"-",IFERROR(INDEX(FR_tracker[First Board Approval],MATCH(import[[#This Row],[Funding Request]],FR_tracker[FR Name],0)),"-"))</f>
        <v>45279</v>
      </c>
      <c r="V82"/>
      <c r="W82"/>
    </row>
    <row r="83" spans="1:23" x14ac:dyDescent="0.35">
      <c r="A83" s="36" t="s">
        <v>442</v>
      </c>
      <c r="B83" t="s">
        <v>74</v>
      </c>
      <c r="C83" t="s">
        <v>99</v>
      </c>
      <c r="D83" t="s">
        <v>210</v>
      </c>
      <c r="E83" t="s">
        <v>98</v>
      </c>
      <c r="F83" s="42">
        <v>2000000</v>
      </c>
      <c r="G83" s="42">
        <v>2000000</v>
      </c>
      <c r="H83" s="42">
        <v>2000000</v>
      </c>
      <c r="I83" s="42">
        <v>2000000</v>
      </c>
      <c r="J83" s="42">
        <v>2000000</v>
      </c>
      <c r="K83" t="s">
        <v>428</v>
      </c>
      <c r="L83" t="s">
        <v>237</v>
      </c>
      <c r="M83" t="s">
        <v>26</v>
      </c>
      <c r="N83" t="s">
        <v>427</v>
      </c>
      <c r="O83" s="22"/>
      <c r="P83" s="23">
        <f>IF(IFERROR(INDEX(FR_tracker[First Board Approval],MATCH(import[[#This Row],[Funding Request]],FR_tracker[FR Name],0)),"-")=0,"-",IFERROR(INDEX(FR_tracker[First Board Approval],MATCH(import[[#This Row],[Funding Request]],FR_tracker[FR Name],0)),"-"))</f>
        <v>45264</v>
      </c>
      <c r="V83"/>
      <c r="W83"/>
    </row>
    <row r="84" spans="1:23" x14ac:dyDescent="0.35">
      <c r="A84" s="36" t="s">
        <v>442</v>
      </c>
      <c r="B84" t="s">
        <v>74</v>
      </c>
      <c r="C84" t="s">
        <v>99</v>
      </c>
      <c r="D84" t="s">
        <v>216</v>
      </c>
      <c r="E84" t="s">
        <v>98</v>
      </c>
      <c r="F84" s="42">
        <v>3000000</v>
      </c>
      <c r="G84" s="42">
        <v>3000000</v>
      </c>
      <c r="H84" s="42">
        <v>3000000</v>
      </c>
      <c r="I84" s="42">
        <v>3000000</v>
      </c>
      <c r="J84" s="42">
        <v>3000000</v>
      </c>
      <c r="K84" t="s">
        <v>428</v>
      </c>
      <c r="L84" t="s">
        <v>237</v>
      </c>
      <c r="M84" t="s">
        <v>26</v>
      </c>
      <c r="N84" t="s">
        <v>427</v>
      </c>
      <c r="O84" s="22"/>
      <c r="P84" s="23">
        <f>IF(IFERROR(INDEX(FR_tracker[First Board Approval],MATCH(import[[#This Row],[Funding Request]],FR_tracker[FR Name],0)),"-")=0,"-",IFERROR(INDEX(FR_tracker[First Board Approval],MATCH(import[[#This Row],[Funding Request]],FR_tracker[FR Name],0)),"-"))</f>
        <v>45264</v>
      </c>
      <c r="V84"/>
      <c r="W84"/>
    </row>
    <row r="85" spans="1:23" x14ac:dyDescent="0.35">
      <c r="A85" s="36" t="s">
        <v>442</v>
      </c>
      <c r="B85" t="s">
        <v>74</v>
      </c>
      <c r="C85" t="s">
        <v>99</v>
      </c>
      <c r="D85" t="s">
        <v>196</v>
      </c>
      <c r="E85" t="s">
        <v>98</v>
      </c>
      <c r="F85" s="42">
        <v>2200000</v>
      </c>
      <c r="G85" s="42">
        <v>2200000</v>
      </c>
      <c r="H85" s="42">
        <v>2200000</v>
      </c>
      <c r="I85" s="42">
        <v>2200000</v>
      </c>
      <c r="J85" s="42">
        <v>2200000</v>
      </c>
      <c r="K85" t="s">
        <v>428</v>
      </c>
      <c r="L85" t="s">
        <v>237</v>
      </c>
      <c r="M85" t="s">
        <v>26</v>
      </c>
      <c r="N85" t="s">
        <v>427</v>
      </c>
      <c r="O85" s="22"/>
      <c r="P85" s="23">
        <f>IF(IFERROR(INDEX(FR_tracker[First Board Approval],MATCH(import[[#This Row],[Funding Request]],FR_tracker[FR Name],0)),"-")=0,"-",IFERROR(INDEX(FR_tracker[First Board Approval],MATCH(import[[#This Row],[Funding Request]],FR_tracker[FR Name],0)),"-"))</f>
        <v>45264</v>
      </c>
      <c r="V85"/>
      <c r="W85"/>
    </row>
    <row r="86" spans="1:23" x14ac:dyDescent="0.35">
      <c r="A86" s="36" t="s">
        <v>442</v>
      </c>
      <c r="B86" t="s">
        <v>74</v>
      </c>
      <c r="C86" t="s">
        <v>100</v>
      </c>
      <c r="D86" t="s">
        <v>211</v>
      </c>
      <c r="E86" t="s">
        <v>98</v>
      </c>
      <c r="F86" s="42">
        <v>2000000</v>
      </c>
      <c r="G86" s="42">
        <v>2000000</v>
      </c>
      <c r="H86" s="42">
        <v>2000000</v>
      </c>
      <c r="I86" s="42">
        <v>2000000</v>
      </c>
      <c r="J86" s="42">
        <v>2000000</v>
      </c>
      <c r="K86" t="s">
        <v>428</v>
      </c>
      <c r="L86" t="s">
        <v>237</v>
      </c>
      <c r="M86" t="s">
        <v>26</v>
      </c>
      <c r="N86" t="s">
        <v>427</v>
      </c>
      <c r="O86" s="22"/>
      <c r="P86" s="23">
        <f>IF(IFERROR(INDEX(FR_tracker[First Board Approval],MATCH(import[[#This Row],[Funding Request]],FR_tracker[FR Name],0)),"-")=0,"-",IFERROR(INDEX(FR_tracker[First Board Approval],MATCH(import[[#This Row],[Funding Request]],FR_tracker[FR Name],0)),"-"))</f>
        <v>45264</v>
      </c>
      <c r="V86"/>
      <c r="W86"/>
    </row>
    <row r="87" spans="1:23" x14ac:dyDescent="0.35">
      <c r="A87" s="36" t="s">
        <v>442</v>
      </c>
      <c r="B87" t="s">
        <v>74</v>
      </c>
      <c r="C87" t="s">
        <v>97</v>
      </c>
      <c r="D87" t="s">
        <v>197</v>
      </c>
      <c r="E87" t="s">
        <v>98</v>
      </c>
      <c r="F87" s="42">
        <v>4000000</v>
      </c>
      <c r="G87" s="42">
        <v>4000000</v>
      </c>
      <c r="H87" s="42">
        <v>4000000</v>
      </c>
      <c r="I87" s="42">
        <v>4000000</v>
      </c>
      <c r="J87" s="42">
        <v>4000000</v>
      </c>
      <c r="K87" t="s">
        <v>428</v>
      </c>
      <c r="L87" t="s">
        <v>237</v>
      </c>
      <c r="M87" t="s">
        <v>26</v>
      </c>
      <c r="N87" t="s">
        <v>427</v>
      </c>
      <c r="O87" s="22"/>
      <c r="P87" s="23">
        <f>IF(IFERROR(INDEX(FR_tracker[First Board Approval],MATCH(import[[#This Row],[Funding Request]],FR_tracker[FR Name],0)),"-")=0,"-",IFERROR(INDEX(FR_tracker[First Board Approval],MATCH(import[[#This Row],[Funding Request]],FR_tracker[FR Name],0)),"-"))</f>
        <v>45264</v>
      </c>
      <c r="V87"/>
      <c r="W87"/>
    </row>
    <row r="88" spans="1:23" x14ac:dyDescent="0.35">
      <c r="A88" s="36" t="s">
        <v>443</v>
      </c>
      <c r="B88" t="s">
        <v>75</v>
      </c>
      <c r="C88" t="s">
        <v>99</v>
      </c>
      <c r="D88" t="s">
        <v>193</v>
      </c>
      <c r="E88" t="s">
        <v>98</v>
      </c>
      <c r="F88" s="42">
        <v>2000000</v>
      </c>
      <c r="G88" s="42">
        <v>2000000</v>
      </c>
      <c r="H88" s="43">
        <v>2000000</v>
      </c>
      <c r="I88" s="43">
        <v>0</v>
      </c>
      <c r="J88" s="43">
        <v>2000000</v>
      </c>
      <c r="K88" t="s">
        <v>194</v>
      </c>
      <c r="L88" t="s">
        <v>238</v>
      </c>
      <c r="M88" t="s">
        <v>26</v>
      </c>
      <c r="N88" t="s">
        <v>26</v>
      </c>
      <c r="O88" s="22"/>
      <c r="P88" s="23">
        <f>IF(IFERROR(INDEX(FR_tracker[First Board Approval],MATCH(import[[#This Row],[Funding Request]],FR_tracker[FR Name],0)),"-")=0,"-",IFERROR(INDEX(FR_tracker[First Board Approval],MATCH(import[[#This Row],[Funding Request]],FR_tracker[FR Name],0)),"-"))</f>
        <v>45275</v>
      </c>
      <c r="V88"/>
      <c r="W88"/>
    </row>
    <row r="89" spans="1:23" x14ac:dyDescent="0.35">
      <c r="A89" s="36" t="s">
        <v>443</v>
      </c>
      <c r="B89" t="s">
        <v>75</v>
      </c>
      <c r="C89" t="s">
        <v>99</v>
      </c>
      <c r="D89" t="s">
        <v>196</v>
      </c>
      <c r="E89" t="s">
        <v>98</v>
      </c>
      <c r="F89" s="42">
        <v>2400000</v>
      </c>
      <c r="G89" s="42">
        <v>2400000</v>
      </c>
      <c r="H89" s="43">
        <v>2400000</v>
      </c>
      <c r="I89" s="43">
        <v>0</v>
      </c>
      <c r="J89" s="43">
        <v>2400000</v>
      </c>
      <c r="K89" t="s">
        <v>194</v>
      </c>
      <c r="L89" s="19" t="s">
        <v>238</v>
      </c>
      <c r="M89" t="s">
        <v>26</v>
      </c>
      <c r="N89" t="s">
        <v>26</v>
      </c>
      <c r="O89" s="22"/>
      <c r="P89" s="33">
        <f>IF(IFERROR(INDEX(FR_tracker[First Board Approval],MATCH(import[[#This Row],[Funding Request]],FR_tracker[FR Name],0)),"-")=0,"-",IFERROR(INDEX(FR_tracker[First Board Approval],MATCH(import[[#This Row],[Funding Request]],FR_tracker[FR Name],0)),"-"))</f>
        <v>45275</v>
      </c>
    </row>
    <row r="90" spans="1:23" x14ac:dyDescent="0.35">
      <c r="A90" s="36" t="s">
        <v>443</v>
      </c>
      <c r="B90" t="s">
        <v>75</v>
      </c>
      <c r="C90" t="s">
        <v>97</v>
      </c>
      <c r="D90" t="s">
        <v>197</v>
      </c>
      <c r="E90" t="s">
        <v>98</v>
      </c>
      <c r="F90" s="42">
        <v>4000000</v>
      </c>
      <c r="G90" s="42">
        <v>4000000</v>
      </c>
      <c r="H90" s="43">
        <v>4000000</v>
      </c>
      <c r="I90" s="43">
        <v>0</v>
      </c>
      <c r="J90" s="43">
        <v>4000000</v>
      </c>
      <c r="K90" t="s">
        <v>194</v>
      </c>
      <c r="L90" s="19" t="s">
        <v>238</v>
      </c>
      <c r="M90" t="s">
        <v>26</v>
      </c>
      <c r="N90" t="s">
        <v>26</v>
      </c>
      <c r="O90" s="22"/>
      <c r="P90" s="33">
        <f>IF(IFERROR(INDEX(FR_tracker[First Board Approval],MATCH(import[[#This Row],[Funding Request]],FR_tracker[FR Name],0)),"-")=0,"-",IFERROR(INDEX(FR_tracker[First Board Approval],MATCH(import[[#This Row],[Funding Request]],FR_tracker[FR Name],0)),"-"))</f>
        <v>45275</v>
      </c>
    </row>
    <row r="91" spans="1:23" x14ac:dyDescent="0.35">
      <c r="A91" s="36" t="s">
        <v>442</v>
      </c>
      <c r="B91" t="s">
        <v>76</v>
      </c>
      <c r="C91" t="s">
        <v>97</v>
      </c>
      <c r="D91" t="s">
        <v>197</v>
      </c>
      <c r="E91" t="s">
        <v>98</v>
      </c>
      <c r="F91" s="42">
        <v>4000000</v>
      </c>
      <c r="G91" s="42">
        <v>4000000</v>
      </c>
      <c r="H91" s="42">
        <v>4000000</v>
      </c>
      <c r="I91" s="42">
        <v>4000000</v>
      </c>
      <c r="J91" s="42">
        <v>4000000</v>
      </c>
      <c r="K91" t="s">
        <v>431</v>
      </c>
      <c r="L91" s="19" t="s">
        <v>239</v>
      </c>
      <c r="M91" t="s">
        <v>26</v>
      </c>
      <c r="N91" t="s">
        <v>427</v>
      </c>
      <c r="O91" s="22"/>
      <c r="P91" s="33">
        <f>IF(IFERROR(INDEX(FR_tracker[First Board Approval],MATCH(import[[#This Row],[Funding Request]],FR_tracker[FR Name],0)),"-")=0,"-",IFERROR(INDEX(FR_tracker[First Board Approval],MATCH(import[[#This Row],[Funding Request]],FR_tracker[FR Name],0)),"-"))</f>
        <v>45264</v>
      </c>
    </row>
    <row r="92" spans="1:23" x14ac:dyDescent="0.35">
      <c r="A92" s="36" t="s">
        <v>442</v>
      </c>
      <c r="B92" t="s">
        <v>77</v>
      </c>
      <c r="C92" t="s">
        <v>99</v>
      </c>
      <c r="D92" t="s">
        <v>216</v>
      </c>
      <c r="E92" t="s">
        <v>98</v>
      </c>
      <c r="F92" s="42">
        <v>3000000</v>
      </c>
      <c r="G92" s="42">
        <v>3000000</v>
      </c>
      <c r="H92" s="42">
        <v>3000000</v>
      </c>
      <c r="I92" s="42">
        <v>3000000</v>
      </c>
      <c r="J92" s="42">
        <v>3000000</v>
      </c>
      <c r="K92" t="s">
        <v>431</v>
      </c>
      <c r="L92" s="19" t="s">
        <v>240</v>
      </c>
      <c r="M92" t="s">
        <v>26</v>
      </c>
      <c r="N92" t="s">
        <v>427</v>
      </c>
      <c r="O92" s="22"/>
      <c r="P92" s="33">
        <f>IF(IFERROR(INDEX(FR_tracker[First Board Approval],MATCH(import[[#This Row],[Funding Request]],FR_tracker[FR Name],0)),"-")=0,"-",IFERROR(INDEX(FR_tracker[First Board Approval],MATCH(import[[#This Row],[Funding Request]],FR_tracker[FR Name],0)),"-"))</f>
        <v>45275</v>
      </c>
    </row>
    <row r="93" spans="1:23" x14ac:dyDescent="0.35">
      <c r="A93" s="36" t="s">
        <v>442</v>
      </c>
      <c r="B93" t="s">
        <v>77</v>
      </c>
      <c r="C93" t="s">
        <v>100</v>
      </c>
      <c r="D93" t="s">
        <v>202</v>
      </c>
      <c r="E93" t="s">
        <v>98</v>
      </c>
      <c r="F93" s="42">
        <v>5400000</v>
      </c>
      <c r="G93" s="42">
        <v>5400000</v>
      </c>
      <c r="H93" s="42">
        <v>5400000</v>
      </c>
      <c r="I93" s="42">
        <v>5400000</v>
      </c>
      <c r="J93" s="42">
        <v>5400000</v>
      </c>
      <c r="K93" t="s">
        <v>431</v>
      </c>
      <c r="L93" s="19" t="s">
        <v>240</v>
      </c>
      <c r="M93" t="s">
        <v>26</v>
      </c>
      <c r="N93" t="s">
        <v>427</v>
      </c>
      <c r="O93" s="22"/>
      <c r="P93" s="33">
        <f>IF(IFERROR(INDEX(FR_tracker[First Board Approval],MATCH(import[[#This Row],[Funding Request]],FR_tracker[FR Name],0)),"-")=0,"-",IFERROR(INDEX(FR_tracker[First Board Approval],MATCH(import[[#This Row],[Funding Request]],FR_tracker[FR Name],0)),"-"))</f>
        <v>45275</v>
      </c>
    </row>
    <row r="94" spans="1:23" x14ac:dyDescent="0.35">
      <c r="A94" s="36" t="s">
        <v>442</v>
      </c>
      <c r="B94" t="s">
        <v>77</v>
      </c>
      <c r="C94" t="s">
        <v>97</v>
      </c>
      <c r="D94" t="s">
        <v>197</v>
      </c>
      <c r="E94" t="s">
        <v>98</v>
      </c>
      <c r="F94" s="42">
        <v>4000000</v>
      </c>
      <c r="G94" s="42">
        <v>4000000</v>
      </c>
      <c r="H94" s="42">
        <v>4000000</v>
      </c>
      <c r="I94" s="42">
        <v>4000000</v>
      </c>
      <c r="J94" s="42">
        <v>4000000</v>
      </c>
      <c r="K94" t="s">
        <v>431</v>
      </c>
      <c r="L94" s="19" t="s">
        <v>240</v>
      </c>
      <c r="M94" t="s">
        <v>26</v>
      </c>
      <c r="N94" t="s">
        <v>427</v>
      </c>
      <c r="O94" s="22"/>
      <c r="P94" s="33">
        <f>IF(IFERROR(INDEX(FR_tracker[First Board Approval],MATCH(import[[#This Row],[Funding Request]],FR_tracker[FR Name],0)),"-")=0,"-",IFERROR(INDEX(FR_tracker[First Board Approval],MATCH(import[[#This Row],[Funding Request]],FR_tracker[FR Name],0)),"-"))</f>
        <v>45275</v>
      </c>
    </row>
    <row r="95" spans="1:23" x14ac:dyDescent="0.35">
      <c r="A95" s="36" t="s">
        <v>442</v>
      </c>
      <c r="B95" t="s">
        <v>78</v>
      </c>
      <c r="C95" t="s">
        <v>100</v>
      </c>
      <c r="D95" t="s">
        <v>203</v>
      </c>
      <c r="E95" t="s">
        <v>98</v>
      </c>
      <c r="F95" s="42">
        <v>2000000</v>
      </c>
      <c r="G95" s="42">
        <v>2000000</v>
      </c>
      <c r="H95" s="42">
        <v>2000000</v>
      </c>
      <c r="I95" s="42">
        <v>2000000</v>
      </c>
      <c r="J95" s="42">
        <v>2000000</v>
      </c>
      <c r="K95" t="s">
        <v>431</v>
      </c>
      <c r="L95" s="19" t="s">
        <v>241</v>
      </c>
      <c r="M95" t="s">
        <v>26</v>
      </c>
      <c r="N95" t="s">
        <v>427</v>
      </c>
      <c r="O95" s="22"/>
      <c r="P95" s="33">
        <f>IF(IFERROR(INDEX(FR_tracker[First Board Approval],MATCH(import[[#This Row],[Funding Request]],FR_tracker[FR Name],0)),"-")=0,"-",IFERROR(INDEX(FR_tracker[First Board Approval],MATCH(import[[#This Row],[Funding Request]],FR_tracker[FR Name],0)),"-"))</f>
        <v>45279</v>
      </c>
    </row>
    <row r="96" spans="1:23" x14ac:dyDescent="0.35">
      <c r="A96" s="36" t="s">
        <v>442</v>
      </c>
      <c r="B96" t="s">
        <v>78</v>
      </c>
      <c r="C96" t="s">
        <v>100</v>
      </c>
      <c r="D96" t="s">
        <v>204</v>
      </c>
      <c r="E96" t="s">
        <v>98</v>
      </c>
      <c r="F96" s="42">
        <v>2000000</v>
      </c>
      <c r="G96" s="42">
        <v>2000000</v>
      </c>
      <c r="H96" s="42">
        <v>2000000</v>
      </c>
      <c r="I96" s="42">
        <v>2000000</v>
      </c>
      <c r="J96" s="42">
        <v>2000000</v>
      </c>
      <c r="K96" t="s">
        <v>431</v>
      </c>
      <c r="L96" s="19" t="s">
        <v>241</v>
      </c>
      <c r="M96" t="s">
        <v>26</v>
      </c>
      <c r="N96" t="s">
        <v>427</v>
      </c>
      <c r="O96" s="22"/>
      <c r="P96" s="33">
        <f>IF(IFERROR(INDEX(FR_tracker[First Board Approval],MATCH(import[[#This Row],[Funding Request]],FR_tracker[FR Name],0)),"-")=0,"-",IFERROR(INDEX(FR_tracker[First Board Approval],MATCH(import[[#This Row],[Funding Request]],FR_tracker[FR Name],0)),"-"))</f>
        <v>45279</v>
      </c>
    </row>
  </sheetData>
  <autoFilter ref="A1:A96" xr:uid="{8C479C59-C7AE-4D77-B442-DAE72267D257}"/>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E7A3-2E06-48F2-AC75-2FA7FA986987}">
  <sheetPr>
    <tabColor rgb="FF00B0F0"/>
  </sheetPr>
  <dimension ref="A1:B114"/>
  <sheetViews>
    <sheetView workbookViewId="0">
      <selection activeCell="C85" sqref="C85"/>
    </sheetView>
  </sheetViews>
  <sheetFormatPr defaultRowHeight="14.5" x14ac:dyDescent="0.35"/>
  <cols>
    <col min="1" max="1" width="33.1796875" bestFit="1" customWidth="1"/>
    <col min="2" max="2" width="28.453125" bestFit="1" customWidth="1"/>
  </cols>
  <sheetData>
    <row r="1" spans="1:2" x14ac:dyDescent="0.35">
      <c r="A1" t="s">
        <v>102</v>
      </c>
      <c r="B1" t="s">
        <v>17</v>
      </c>
    </row>
    <row r="2" spans="1:2" x14ac:dyDescent="0.35">
      <c r="A2" t="s">
        <v>103</v>
      </c>
      <c r="B2" t="s">
        <v>61</v>
      </c>
    </row>
    <row r="3" spans="1:2" x14ac:dyDescent="0.35">
      <c r="A3" t="s">
        <v>104</v>
      </c>
      <c r="B3" t="s">
        <v>29</v>
      </c>
    </row>
    <row r="4" spans="1:2" x14ac:dyDescent="0.35">
      <c r="A4" t="s">
        <v>105</v>
      </c>
      <c r="B4" t="s">
        <v>73</v>
      </c>
    </row>
    <row r="5" spans="1:2" x14ac:dyDescent="0.35">
      <c r="A5" t="s">
        <v>106</v>
      </c>
      <c r="B5" t="s">
        <v>35</v>
      </c>
    </row>
    <row r="6" spans="1:2" x14ac:dyDescent="0.35">
      <c r="A6" t="s">
        <v>107</v>
      </c>
      <c r="B6" t="s">
        <v>29</v>
      </c>
    </row>
    <row r="7" spans="1:2" x14ac:dyDescent="0.35">
      <c r="A7" t="s">
        <v>108</v>
      </c>
      <c r="B7" t="s">
        <v>29</v>
      </c>
    </row>
    <row r="8" spans="1:2" x14ac:dyDescent="0.35">
      <c r="A8" t="s">
        <v>24</v>
      </c>
      <c r="B8" t="s">
        <v>25</v>
      </c>
    </row>
    <row r="9" spans="1:2" x14ac:dyDescent="0.35">
      <c r="A9" t="s">
        <v>28</v>
      </c>
      <c r="B9" t="s">
        <v>29</v>
      </c>
    </row>
    <row r="10" spans="1:2" x14ac:dyDescent="0.35">
      <c r="A10" t="s">
        <v>109</v>
      </c>
      <c r="B10" t="s">
        <v>49</v>
      </c>
    </row>
    <row r="11" spans="1:2" x14ac:dyDescent="0.35">
      <c r="A11" t="s">
        <v>30</v>
      </c>
      <c r="B11" t="s">
        <v>31</v>
      </c>
    </row>
    <row r="12" spans="1:2" x14ac:dyDescent="0.35">
      <c r="A12" t="s">
        <v>110</v>
      </c>
      <c r="B12" t="s">
        <v>61</v>
      </c>
    </row>
    <row r="13" spans="1:2" x14ac:dyDescent="0.35">
      <c r="A13" t="s">
        <v>111</v>
      </c>
      <c r="B13" t="s">
        <v>49</v>
      </c>
    </row>
    <row r="14" spans="1:2" x14ac:dyDescent="0.35">
      <c r="A14" t="s">
        <v>34</v>
      </c>
      <c r="B14" t="s">
        <v>35</v>
      </c>
    </row>
    <row r="15" spans="1:2" x14ac:dyDescent="0.35">
      <c r="A15" t="s">
        <v>36</v>
      </c>
      <c r="B15" t="s">
        <v>37</v>
      </c>
    </row>
    <row r="16" spans="1:2" x14ac:dyDescent="0.35">
      <c r="A16" t="s">
        <v>112</v>
      </c>
      <c r="B16" t="s">
        <v>31</v>
      </c>
    </row>
    <row r="17" spans="1:2" x14ac:dyDescent="0.35">
      <c r="A17" t="s">
        <v>113</v>
      </c>
      <c r="B17" t="s">
        <v>31</v>
      </c>
    </row>
    <row r="18" spans="1:2" x14ac:dyDescent="0.35">
      <c r="A18" t="s">
        <v>38</v>
      </c>
      <c r="B18" t="s">
        <v>25</v>
      </c>
    </row>
    <row r="19" spans="1:2" x14ac:dyDescent="0.35">
      <c r="A19" t="s">
        <v>39</v>
      </c>
      <c r="B19" t="s">
        <v>31</v>
      </c>
    </row>
    <row r="20" spans="1:2" x14ac:dyDescent="0.35">
      <c r="A20" t="s">
        <v>114</v>
      </c>
      <c r="B20" t="s">
        <v>31</v>
      </c>
    </row>
    <row r="21" spans="1:2" x14ac:dyDescent="0.35">
      <c r="A21" t="s">
        <v>40</v>
      </c>
      <c r="B21" t="s">
        <v>31</v>
      </c>
    </row>
    <row r="22" spans="1:2" x14ac:dyDescent="0.35">
      <c r="A22" t="s">
        <v>115</v>
      </c>
      <c r="B22" t="s">
        <v>49</v>
      </c>
    </row>
    <row r="23" spans="1:2" x14ac:dyDescent="0.35">
      <c r="A23" t="s">
        <v>116</v>
      </c>
      <c r="B23" t="s">
        <v>35</v>
      </c>
    </row>
    <row r="24" spans="1:2" x14ac:dyDescent="0.35">
      <c r="A24" t="s">
        <v>41</v>
      </c>
      <c r="B24" t="s">
        <v>31</v>
      </c>
    </row>
    <row r="25" spans="1:2" x14ac:dyDescent="0.35">
      <c r="A25" s="14" t="s">
        <v>42</v>
      </c>
      <c r="B25" t="s">
        <v>37</v>
      </c>
    </row>
    <row r="26" spans="1:2" x14ac:dyDescent="0.35">
      <c r="A26" t="s">
        <v>117</v>
      </c>
      <c r="B26" t="s">
        <v>49</v>
      </c>
    </row>
    <row r="27" spans="1:2" x14ac:dyDescent="0.35">
      <c r="A27" t="s">
        <v>43</v>
      </c>
      <c r="B27" t="s">
        <v>37</v>
      </c>
    </row>
    <row r="28" spans="1:2" x14ac:dyDescent="0.35">
      <c r="A28" t="s">
        <v>118</v>
      </c>
      <c r="B28" t="s">
        <v>49</v>
      </c>
    </row>
    <row r="29" spans="1:2" x14ac:dyDescent="0.35">
      <c r="A29" t="s">
        <v>119</v>
      </c>
      <c r="B29" t="s">
        <v>73</v>
      </c>
    </row>
    <row r="30" spans="1:2" x14ac:dyDescent="0.35">
      <c r="A30" t="s">
        <v>120</v>
      </c>
      <c r="B30" t="s">
        <v>49</v>
      </c>
    </row>
    <row r="31" spans="1:2" x14ac:dyDescent="0.35">
      <c r="A31" t="s">
        <v>121</v>
      </c>
      <c r="B31" t="s">
        <v>49</v>
      </c>
    </row>
    <row r="32" spans="1:2" x14ac:dyDescent="0.35">
      <c r="A32" t="s">
        <v>122</v>
      </c>
      <c r="B32" t="s">
        <v>73</v>
      </c>
    </row>
    <row r="33" spans="1:2" x14ac:dyDescent="0.35">
      <c r="A33" t="s">
        <v>123</v>
      </c>
      <c r="B33" t="s">
        <v>49</v>
      </c>
    </row>
    <row r="34" spans="1:2" x14ac:dyDescent="0.35">
      <c r="A34" t="s">
        <v>124</v>
      </c>
      <c r="B34" t="s">
        <v>73</v>
      </c>
    </row>
    <row r="35" spans="1:2" x14ac:dyDescent="0.35">
      <c r="A35" t="s">
        <v>44</v>
      </c>
      <c r="B35" t="s">
        <v>35</v>
      </c>
    </row>
    <row r="36" spans="1:2" x14ac:dyDescent="0.35">
      <c r="A36" t="s">
        <v>45</v>
      </c>
      <c r="B36" t="s">
        <v>46</v>
      </c>
    </row>
    <row r="37" spans="1:2" x14ac:dyDescent="0.35">
      <c r="A37" t="s">
        <v>125</v>
      </c>
      <c r="B37" t="s">
        <v>31</v>
      </c>
    </row>
    <row r="38" spans="1:2" x14ac:dyDescent="0.35">
      <c r="A38" t="s">
        <v>126</v>
      </c>
      <c r="B38" t="s">
        <v>63</v>
      </c>
    </row>
    <row r="39" spans="1:2" x14ac:dyDescent="0.35">
      <c r="A39" t="s">
        <v>127</v>
      </c>
      <c r="B39" t="s">
        <v>29</v>
      </c>
    </row>
    <row r="40" spans="1:2" x14ac:dyDescent="0.35">
      <c r="A40" t="s">
        <v>47</v>
      </c>
      <c r="B40" t="s">
        <v>37</v>
      </c>
    </row>
    <row r="41" spans="1:2" x14ac:dyDescent="0.35">
      <c r="A41" t="s">
        <v>128</v>
      </c>
      <c r="B41" t="s">
        <v>49</v>
      </c>
    </row>
    <row r="42" spans="1:2" x14ac:dyDescent="0.35">
      <c r="A42" t="s">
        <v>129</v>
      </c>
      <c r="B42" t="s">
        <v>63</v>
      </c>
    </row>
    <row r="43" spans="1:2" x14ac:dyDescent="0.35">
      <c r="A43" t="s">
        <v>130</v>
      </c>
      <c r="B43" t="s">
        <v>63</v>
      </c>
    </row>
    <row r="44" spans="1:2" x14ac:dyDescent="0.35">
      <c r="A44" t="s">
        <v>131</v>
      </c>
      <c r="B44" t="s">
        <v>49</v>
      </c>
    </row>
    <row r="45" spans="1:2" x14ac:dyDescent="0.35">
      <c r="A45" t="s">
        <v>132</v>
      </c>
      <c r="B45" t="s">
        <v>49</v>
      </c>
    </row>
    <row r="46" spans="1:2" x14ac:dyDescent="0.35">
      <c r="A46" t="s">
        <v>48</v>
      </c>
      <c r="B46" t="s">
        <v>49</v>
      </c>
    </row>
    <row r="47" spans="1:2" x14ac:dyDescent="0.35">
      <c r="A47" t="s">
        <v>133</v>
      </c>
      <c r="B47" t="s">
        <v>25</v>
      </c>
    </row>
    <row r="48" spans="1:2" x14ac:dyDescent="0.35">
      <c r="A48" t="s">
        <v>50</v>
      </c>
      <c r="B48" t="s">
        <v>25</v>
      </c>
    </row>
    <row r="49" spans="1:2" x14ac:dyDescent="0.35">
      <c r="A49" t="s">
        <v>134</v>
      </c>
      <c r="B49" t="s">
        <v>61</v>
      </c>
    </row>
    <row r="50" spans="1:2" x14ac:dyDescent="0.35">
      <c r="A50" t="s">
        <v>51</v>
      </c>
      <c r="B50" t="s">
        <v>49</v>
      </c>
    </row>
    <row r="51" spans="1:2" x14ac:dyDescent="0.35">
      <c r="A51" t="s">
        <v>135</v>
      </c>
      <c r="B51" t="s">
        <v>29</v>
      </c>
    </row>
    <row r="52" spans="1:2" x14ac:dyDescent="0.35">
      <c r="A52" t="s">
        <v>52</v>
      </c>
      <c r="B52" t="s">
        <v>46</v>
      </c>
    </row>
    <row r="53" spans="1:2" x14ac:dyDescent="0.35">
      <c r="A53" t="s">
        <v>136</v>
      </c>
      <c r="B53" t="s">
        <v>61</v>
      </c>
    </row>
    <row r="54" spans="1:2" x14ac:dyDescent="0.35">
      <c r="A54" t="s">
        <v>137</v>
      </c>
      <c r="B54" t="s">
        <v>29</v>
      </c>
    </row>
    <row r="55" spans="1:2" x14ac:dyDescent="0.35">
      <c r="A55" t="s">
        <v>53</v>
      </c>
      <c r="B55" t="s">
        <v>29</v>
      </c>
    </row>
    <row r="56" spans="1:2" x14ac:dyDescent="0.35">
      <c r="A56" s="14" t="s">
        <v>138</v>
      </c>
      <c r="B56" t="s">
        <v>61</v>
      </c>
    </row>
    <row r="57" spans="1:2" x14ac:dyDescent="0.35">
      <c r="A57" t="s">
        <v>54</v>
      </c>
      <c r="B57" t="s">
        <v>35</v>
      </c>
    </row>
    <row r="58" spans="1:2" x14ac:dyDescent="0.35">
      <c r="A58" t="s">
        <v>139</v>
      </c>
      <c r="B58" t="s">
        <v>63</v>
      </c>
    </row>
    <row r="59" spans="1:2" x14ac:dyDescent="0.35">
      <c r="A59" t="s">
        <v>140</v>
      </c>
      <c r="B59" t="s">
        <v>35</v>
      </c>
    </row>
    <row r="60" spans="1:2" x14ac:dyDescent="0.35">
      <c r="A60" t="s">
        <v>55</v>
      </c>
      <c r="B60" t="s">
        <v>35</v>
      </c>
    </row>
    <row r="61" spans="1:2" x14ac:dyDescent="0.35">
      <c r="A61" t="s">
        <v>141</v>
      </c>
      <c r="B61" t="s">
        <v>61</v>
      </c>
    </row>
    <row r="62" spans="1:2" x14ac:dyDescent="0.35">
      <c r="A62" t="s">
        <v>56</v>
      </c>
      <c r="B62" t="s">
        <v>37</v>
      </c>
    </row>
    <row r="63" spans="1:2" x14ac:dyDescent="0.35">
      <c r="A63" t="s">
        <v>142</v>
      </c>
      <c r="B63" t="s">
        <v>73</v>
      </c>
    </row>
    <row r="64" spans="1:2" x14ac:dyDescent="0.35">
      <c r="A64" t="s">
        <v>143</v>
      </c>
      <c r="B64" t="s">
        <v>35</v>
      </c>
    </row>
    <row r="65" spans="1:2" x14ac:dyDescent="0.35">
      <c r="A65" t="s">
        <v>144</v>
      </c>
      <c r="B65" t="s">
        <v>29</v>
      </c>
    </row>
    <row r="66" spans="1:2" x14ac:dyDescent="0.35">
      <c r="A66" t="s">
        <v>145</v>
      </c>
      <c r="B66" t="s">
        <v>61</v>
      </c>
    </row>
    <row r="67" spans="1:2" x14ac:dyDescent="0.35">
      <c r="A67" t="s">
        <v>146</v>
      </c>
      <c r="B67" t="s">
        <v>29</v>
      </c>
    </row>
    <row r="68" spans="1:2" x14ac:dyDescent="0.35">
      <c r="A68" t="s">
        <v>147</v>
      </c>
      <c r="B68" t="s">
        <v>73</v>
      </c>
    </row>
    <row r="69" spans="1:2" x14ac:dyDescent="0.35">
      <c r="A69" t="s">
        <v>57</v>
      </c>
      <c r="B69" t="s">
        <v>46</v>
      </c>
    </row>
    <row r="70" spans="1:2" x14ac:dyDescent="0.35">
      <c r="A70" t="s">
        <v>148</v>
      </c>
      <c r="B70" t="s">
        <v>49</v>
      </c>
    </row>
    <row r="71" spans="1:2" x14ac:dyDescent="0.35">
      <c r="A71" t="s">
        <v>149</v>
      </c>
      <c r="B71" t="s">
        <v>25</v>
      </c>
    </row>
    <row r="72" spans="1:2" x14ac:dyDescent="0.35">
      <c r="A72" t="s">
        <v>150</v>
      </c>
      <c r="B72" t="s">
        <v>73</v>
      </c>
    </row>
    <row r="73" spans="1:2" x14ac:dyDescent="0.35">
      <c r="A73" t="s">
        <v>151</v>
      </c>
      <c r="B73" t="s">
        <v>61</v>
      </c>
    </row>
    <row r="74" spans="1:2" x14ac:dyDescent="0.35">
      <c r="A74" t="s">
        <v>58</v>
      </c>
      <c r="B74" t="s">
        <v>25</v>
      </c>
    </row>
    <row r="75" spans="1:2" x14ac:dyDescent="0.35">
      <c r="A75" t="s">
        <v>59</v>
      </c>
      <c r="B75" t="s">
        <v>35</v>
      </c>
    </row>
    <row r="76" spans="1:2" x14ac:dyDescent="0.35">
      <c r="A76" t="s">
        <v>60</v>
      </c>
      <c r="B76" t="s">
        <v>61</v>
      </c>
    </row>
    <row r="77" spans="1:2" x14ac:dyDescent="0.35">
      <c r="A77" t="s">
        <v>152</v>
      </c>
      <c r="B77" t="s">
        <v>49</v>
      </c>
    </row>
    <row r="78" spans="1:2" x14ac:dyDescent="0.35">
      <c r="A78" t="s">
        <v>62</v>
      </c>
      <c r="B78" t="s">
        <v>63</v>
      </c>
    </row>
    <row r="79" spans="1:2" x14ac:dyDescent="0.35">
      <c r="A79" t="s">
        <v>64</v>
      </c>
      <c r="B79" t="s">
        <v>37</v>
      </c>
    </row>
    <row r="80" spans="1:2" x14ac:dyDescent="0.35">
      <c r="A80" t="s">
        <v>65</v>
      </c>
      <c r="B80" t="s">
        <v>25</v>
      </c>
    </row>
    <row r="81" spans="1:2" x14ac:dyDescent="0.35">
      <c r="A81" t="s">
        <v>153</v>
      </c>
      <c r="B81" t="s">
        <v>49</v>
      </c>
    </row>
    <row r="82" spans="1:2" x14ac:dyDescent="0.35">
      <c r="A82" t="s">
        <v>154</v>
      </c>
      <c r="B82" t="s">
        <v>61</v>
      </c>
    </row>
    <row r="83" spans="1:2" x14ac:dyDescent="0.35">
      <c r="A83" t="s">
        <v>155</v>
      </c>
      <c r="B83" t="s">
        <v>49</v>
      </c>
    </row>
    <row r="84" spans="1:2" x14ac:dyDescent="0.35">
      <c r="A84" t="s">
        <v>156</v>
      </c>
      <c r="B84" t="s">
        <v>49</v>
      </c>
    </row>
    <row r="85" spans="1:2" x14ac:dyDescent="0.35">
      <c r="A85" t="s">
        <v>66</v>
      </c>
      <c r="B85" t="s">
        <v>25</v>
      </c>
    </row>
    <row r="86" spans="1:2" x14ac:dyDescent="0.35">
      <c r="A86" t="s">
        <v>157</v>
      </c>
      <c r="B86" t="s">
        <v>29</v>
      </c>
    </row>
    <row r="87" spans="1:2" x14ac:dyDescent="0.35">
      <c r="A87" t="s">
        <v>158</v>
      </c>
      <c r="B87" t="s">
        <v>29</v>
      </c>
    </row>
    <row r="88" spans="1:2" x14ac:dyDescent="0.35">
      <c r="A88" t="s">
        <v>67</v>
      </c>
      <c r="B88" t="s">
        <v>35</v>
      </c>
    </row>
    <row r="89" spans="1:2" x14ac:dyDescent="0.35">
      <c r="A89" t="s">
        <v>159</v>
      </c>
      <c r="B89" t="s">
        <v>31</v>
      </c>
    </row>
    <row r="90" spans="1:2" x14ac:dyDescent="0.35">
      <c r="A90" t="s">
        <v>68</v>
      </c>
      <c r="B90" t="s">
        <v>63</v>
      </c>
    </row>
    <row r="91" spans="1:2" x14ac:dyDescent="0.35">
      <c r="A91" t="s">
        <v>160</v>
      </c>
      <c r="B91" t="s">
        <v>29</v>
      </c>
    </row>
    <row r="92" spans="1:2" x14ac:dyDescent="0.35">
      <c r="A92" t="s">
        <v>69</v>
      </c>
      <c r="B92" t="s">
        <v>63</v>
      </c>
    </row>
    <row r="93" spans="1:2" x14ac:dyDescent="0.35">
      <c r="A93" t="s">
        <v>161</v>
      </c>
      <c r="B93" t="s">
        <v>61</v>
      </c>
    </row>
    <row r="94" spans="1:2" x14ac:dyDescent="0.35">
      <c r="A94" t="s">
        <v>162</v>
      </c>
      <c r="B94" t="s">
        <v>73</v>
      </c>
    </row>
    <row r="95" spans="1:2" x14ac:dyDescent="0.35">
      <c r="A95" t="s">
        <v>70</v>
      </c>
      <c r="B95" t="s">
        <v>46</v>
      </c>
    </row>
    <row r="96" spans="1:2" x14ac:dyDescent="0.35">
      <c r="A96" t="s">
        <v>163</v>
      </c>
      <c r="B96" t="s">
        <v>73</v>
      </c>
    </row>
    <row r="97" spans="1:2" x14ac:dyDescent="0.35">
      <c r="A97" t="s">
        <v>164</v>
      </c>
      <c r="B97" t="s">
        <v>61</v>
      </c>
    </row>
    <row r="98" spans="1:2" x14ac:dyDescent="0.35">
      <c r="A98" t="s">
        <v>165</v>
      </c>
      <c r="B98" t="s">
        <v>73</v>
      </c>
    </row>
    <row r="99" spans="1:2" x14ac:dyDescent="0.35">
      <c r="A99" t="s">
        <v>166</v>
      </c>
      <c r="B99" t="s">
        <v>49</v>
      </c>
    </row>
    <row r="100" spans="1:2" x14ac:dyDescent="0.35">
      <c r="A100" t="s">
        <v>167</v>
      </c>
      <c r="B100" t="s">
        <v>29</v>
      </c>
    </row>
    <row r="101" spans="1:2" x14ac:dyDescent="0.35">
      <c r="A101" t="s">
        <v>71</v>
      </c>
      <c r="B101" t="s">
        <v>46</v>
      </c>
    </row>
    <row r="102" spans="1:2" x14ac:dyDescent="0.35">
      <c r="A102" t="s">
        <v>168</v>
      </c>
      <c r="B102" t="s">
        <v>25</v>
      </c>
    </row>
    <row r="103" spans="1:2" x14ac:dyDescent="0.35">
      <c r="A103" t="s">
        <v>169</v>
      </c>
      <c r="B103" t="s">
        <v>61</v>
      </c>
    </row>
    <row r="104" spans="1:2" x14ac:dyDescent="0.35">
      <c r="A104" t="s">
        <v>170</v>
      </c>
      <c r="B104" t="s">
        <v>31</v>
      </c>
    </row>
    <row r="105" spans="1:2" x14ac:dyDescent="0.35">
      <c r="A105" t="s">
        <v>72</v>
      </c>
      <c r="B105" t="s">
        <v>73</v>
      </c>
    </row>
    <row r="106" spans="1:2" x14ac:dyDescent="0.35">
      <c r="A106" t="s">
        <v>171</v>
      </c>
      <c r="B106" t="s">
        <v>29</v>
      </c>
    </row>
    <row r="107" spans="1:2" x14ac:dyDescent="0.35">
      <c r="A107" t="s">
        <v>74</v>
      </c>
      <c r="B107" t="s">
        <v>46</v>
      </c>
    </row>
    <row r="108" spans="1:2" x14ac:dyDescent="0.35">
      <c r="A108" t="s">
        <v>75</v>
      </c>
      <c r="B108" t="s">
        <v>29</v>
      </c>
    </row>
    <row r="109" spans="1:2" x14ac:dyDescent="0.35">
      <c r="A109" t="s">
        <v>172</v>
      </c>
      <c r="B109" t="s">
        <v>29</v>
      </c>
    </row>
    <row r="110" spans="1:2" x14ac:dyDescent="0.35">
      <c r="A110" t="s">
        <v>173</v>
      </c>
      <c r="B110" t="s">
        <v>49</v>
      </c>
    </row>
    <row r="111" spans="1:2" x14ac:dyDescent="0.35">
      <c r="A111" t="s">
        <v>76</v>
      </c>
      <c r="B111" t="s">
        <v>25</v>
      </c>
    </row>
    <row r="112" spans="1:2" x14ac:dyDescent="0.35">
      <c r="A112" t="s">
        <v>77</v>
      </c>
      <c r="B112" t="s">
        <v>46</v>
      </c>
    </row>
    <row r="113" spans="1:2" x14ac:dyDescent="0.35">
      <c r="A113" t="s">
        <v>174</v>
      </c>
      <c r="B113" t="s">
        <v>46</v>
      </c>
    </row>
    <row r="114" spans="1:2" x14ac:dyDescent="0.35">
      <c r="A114" t="s">
        <v>78</v>
      </c>
      <c r="B114" t="s">
        <v>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CF641-D151-4582-920C-1022A672AFCA}">
  <sheetPr>
    <tabColor rgb="FF0070C0"/>
  </sheetPr>
  <dimension ref="A1:X278"/>
  <sheetViews>
    <sheetView topLeftCell="A67" zoomScale="70" zoomScaleNormal="70" workbookViewId="0">
      <selection activeCell="A2" sqref="A2:Z278"/>
    </sheetView>
  </sheetViews>
  <sheetFormatPr defaultRowHeight="14.5" x14ac:dyDescent="0.35"/>
  <cols>
    <col min="1" max="1" width="25.54296875" customWidth="1"/>
    <col min="2" max="2" width="25.81640625" customWidth="1"/>
    <col min="3" max="3" width="15.1796875" customWidth="1"/>
    <col min="4" max="4" width="24" bestFit="1" customWidth="1"/>
    <col min="5" max="5" width="21" customWidth="1"/>
    <col min="6" max="6" width="28.1796875" bestFit="1" customWidth="1"/>
    <col min="7" max="7" width="30.81640625" bestFit="1" customWidth="1"/>
    <col min="8" max="8" width="36.1796875" bestFit="1" customWidth="1"/>
    <col min="9" max="9" width="21.26953125" bestFit="1" customWidth="1"/>
    <col min="10" max="10" width="24.7265625" customWidth="1"/>
    <col min="11" max="11" width="14.81640625" bestFit="1" customWidth="1"/>
    <col min="12" max="13" width="20.54296875" bestFit="1" customWidth="1"/>
    <col min="14" max="14" width="28.54296875" bestFit="1" customWidth="1"/>
    <col min="15" max="15" width="11.26953125" bestFit="1" customWidth="1"/>
    <col min="16" max="16" width="34.1796875" bestFit="1" customWidth="1"/>
    <col min="17" max="17" width="25.1796875" bestFit="1" customWidth="1"/>
    <col min="18" max="18" width="24.453125" bestFit="1" customWidth="1"/>
    <col min="19" max="19" width="29.81640625" bestFit="1" customWidth="1"/>
    <col min="20" max="20" width="29.1796875" bestFit="1" customWidth="1"/>
    <col min="21" max="21" width="29.81640625" bestFit="1" customWidth="1"/>
    <col min="22" max="22" width="26.81640625" bestFit="1" customWidth="1"/>
    <col min="23" max="23" width="21.26953125" bestFit="1" customWidth="1"/>
    <col min="24" max="24" width="20.453125" bestFit="1" customWidth="1"/>
    <col min="27" max="27" width="27.54296875" bestFit="1" customWidth="1"/>
    <col min="28" max="28" width="21.26953125" bestFit="1" customWidth="1"/>
    <col min="29" max="29" width="17.81640625" customWidth="1"/>
    <col min="30" max="30" width="15" customWidth="1"/>
    <col min="31" max="31" width="21.453125" customWidth="1"/>
    <col min="32" max="32" width="35.26953125" customWidth="1"/>
    <col min="33" max="33" width="25" customWidth="1"/>
    <col min="34" max="34" width="30" customWidth="1"/>
    <col min="35" max="35" width="27.54296875" customWidth="1"/>
    <col min="36" max="36" width="20.81640625" customWidth="1"/>
    <col min="37" max="37" width="25.81640625" customWidth="1"/>
    <col min="38" max="38" width="30.81640625" customWidth="1"/>
    <col min="39" max="39" width="28.453125" customWidth="1"/>
    <col min="40" max="40" width="21.7265625" customWidth="1"/>
    <col min="41" max="41" width="20.81640625" bestFit="1" customWidth="1"/>
  </cols>
  <sheetData>
    <row r="1" spans="1:24" x14ac:dyDescent="0.35">
      <c r="A1" t="s">
        <v>102</v>
      </c>
      <c r="B1" t="s">
        <v>17</v>
      </c>
      <c r="C1" t="s">
        <v>175</v>
      </c>
      <c r="D1" t="s">
        <v>79</v>
      </c>
      <c r="E1" t="s">
        <v>176</v>
      </c>
      <c r="F1" t="s">
        <v>177</v>
      </c>
      <c r="G1" t="s">
        <v>178</v>
      </c>
      <c r="H1" t="s">
        <v>93</v>
      </c>
      <c r="I1" t="s">
        <v>179</v>
      </c>
      <c r="J1" t="s">
        <v>180</v>
      </c>
      <c r="K1" t="s">
        <v>18</v>
      </c>
      <c r="L1" t="s">
        <v>181</v>
      </c>
      <c r="M1" t="s">
        <v>182</v>
      </c>
      <c r="N1" t="s">
        <v>183</v>
      </c>
      <c r="O1" t="s">
        <v>20</v>
      </c>
      <c r="P1" t="s">
        <v>184</v>
      </c>
      <c r="Q1" t="s">
        <v>185</v>
      </c>
      <c r="R1" t="s">
        <v>186</v>
      </c>
      <c r="S1" t="s">
        <v>187</v>
      </c>
      <c r="T1" t="s">
        <v>188</v>
      </c>
      <c r="U1" t="s">
        <v>189</v>
      </c>
      <c r="V1" t="s">
        <v>190</v>
      </c>
      <c r="W1" t="s">
        <v>191</v>
      </c>
      <c r="X1" t="s">
        <v>192</v>
      </c>
    </row>
    <row r="2" spans="1:24" x14ac:dyDescent="0.35">
      <c r="A2" t="s">
        <v>103</v>
      </c>
      <c r="B2" t="s">
        <v>61</v>
      </c>
      <c r="C2" t="s">
        <v>247</v>
      </c>
      <c r="D2" t="s">
        <v>248</v>
      </c>
      <c r="E2" t="s">
        <v>249</v>
      </c>
      <c r="F2" t="s">
        <v>250</v>
      </c>
      <c r="G2" t="s">
        <v>251</v>
      </c>
      <c r="H2" t="s">
        <v>428</v>
      </c>
      <c r="I2" t="s">
        <v>392</v>
      </c>
      <c r="J2" s="20">
        <v>45028</v>
      </c>
      <c r="K2" t="s">
        <v>26</v>
      </c>
      <c r="L2" s="20">
        <v>45183</v>
      </c>
      <c r="M2" s="20">
        <v>45216</v>
      </c>
      <c r="N2">
        <v>6.9</v>
      </c>
      <c r="O2" t="s">
        <v>98</v>
      </c>
      <c r="P2" s="19">
        <v>65537654</v>
      </c>
      <c r="Q2" s="19">
        <v>65537654</v>
      </c>
      <c r="R2" s="19">
        <v>65537654</v>
      </c>
      <c r="S2">
        <v>0</v>
      </c>
      <c r="T2">
        <v>0</v>
      </c>
      <c r="U2">
        <v>0</v>
      </c>
      <c r="V2">
        <v>0</v>
      </c>
      <c r="W2" s="19">
        <v>56158225</v>
      </c>
      <c r="X2" s="19">
        <v>55901425</v>
      </c>
    </row>
    <row r="3" spans="1:24" x14ac:dyDescent="0.35">
      <c r="A3" t="s">
        <v>106</v>
      </c>
      <c r="B3" t="s">
        <v>35</v>
      </c>
      <c r="C3" t="s">
        <v>247</v>
      </c>
      <c r="D3" t="s">
        <v>248</v>
      </c>
      <c r="E3" t="s">
        <v>253</v>
      </c>
      <c r="F3" t="s">
        <v>250</v>
      </c>
      <c r="G3" t="s">
        <v>251</v>
      </c>
      <c r="H3" t="s">
        <v>429</v>
      </c>
      <c r="I3" t="s">
        <v>252</v>
      </c>
      <c r="J3" s="20">
        <v>45182</v>
      </c>
      <c r="K3" t="s">
        <v>26</v>
      </c>
      <c r="L3" s="20">
        <v>45379</v>
      </c>
      <c r="M3" s="20">
        <v>45401</v>
      </c>
      <c r="N3">
        <v>7.9</v>
      </c>
      <c r="O3" t="s">
        <v>98</v>
      </c>
      <c r="P3" s="19">
        <v>125964744</v>
      </c>
      <c r="Q3" s="19">
        <v>125964742</v>
      </c>
      <c r="R3" s="19">
        <v>125964744</v>
      </c>
      <c r="S3">
        <v>0</v>
      </c>
      <c r="T3">
        <v>0</v>
      </c>
      <c r="U3">
        <v>0</v>
      </c>
      <c r="V3">
        <v>0</v>
      </c>
      <c r="W3" s="19">
        <v>74772982</v>
      </c>
      <c r="X3" s="19">
        <v>74772982</v>
      </c>
    </row>
    <row r="4" spans="1:24" x14ac:dyDescent="0.35">
      <c r="A4" t="s">
        <v>107</v>
      </c>
      <c r="B4" t="s">
        <v>29</v>
      </c>
      <c r="C4" t="s">
        <v>255</v>
      </c>
      <c r="D4" t="s">
        <v>256</v>
      </c>
      <c r="E4" t="s">
        <v>393</v>
      </c>
      <c r="F4" t="s">
        <v>250</v>
      </c>
      <c r="G4" t="s">
        <v>271</v>
      </c>
      <c r="H4" t="s">
        <v>430</v>
      </c>
      <c r="I4" t="s">
        <v>252</v>
      </c>
      <c r="J4" s="20">
        <v>45428</v>
      </c>
      <c r="K4" t="s">
        <v>26</v>
      </c>
      <c r="L4" s="20"/>
      <c r="M4" s="20"/>
      <c r="N4">
        <v>0</v>
      </c>
      <c r="O4" t="s">
        <v>98</v>
      </c>
      <c r="P4" s="19">
        <v>9632053</v>
      </c>
      <c r="Q4" s="19">
        <v>9632053</v>
      </c>
      <c r="R4" s="19">
        <v>9632053</v>
      </c>
      <c r="S4">
        <v>0</v>
      </c>
      <c r="T4">
        <v>0</v>
      </c>
      <c r="U4">
        <v>0</v>
      </c>
      <c r="V4">
        <v>0</v>
      </c>
      <c r="W4" s="19">
        <v>5112283</v>
      </c>
      <c r="X4" s="19">
        <v>4845283</v>
      </c>
    </row>
    <row r="5" spans="1:24" x14ac:dyDescent="0.35">
      <c r="A5" t="s">
        <v>108</v>
      </c>
      <c r="B5" t="s">
        <v>29</v>
      </c>
      <c r="C5" t="s">
        <v>255</v>
      </c>
      <c r="D5" t="s">
        <v>256</v>
      </c>
      <c r="E5" t="s">
        <v>257</v>
      </c>
      <c r="F5" t="s">
        <v>250</v>
      </c>
      <c r="G5" t="s">
        <v>258</v>
      </c>
      <c r="H5" t="s">
        <v>429</v>
      </c>
      <c r="I5" t="s">
        <v>252</v>
      </c>
      <c r="J5" s="20">
        <v>45181</v>
      </c>
      <c r="K5" t="s">
        <v>26</v>
      </c>
      <c r="L5" s="20">
        <v>45379</v>
      </c>
      <c r="M5" s="20">
        <v>45401</v>
      </c>
      <c r="N5">
        <v>7.9</v>
      </c>
      <c r="O5" t="s">
        <v>98</v>
      </c>
      <c r="P5" s="19">
        <v>19820235</v>
      </c>
      <c r="Q5" s="19">
        <v>19820235</v>
      </c>
      <c r="R5" s="19">
        <v>19820235</v>
      </c>
      <c r="S5">
        <v>0</v>
      </c>
      <c r="T5">
        <v>0</v>
      </c>
      <c r="U5">
        <v>0</v>
      </c>
      <c r="V5">
        <v>0</v>
      </c>
      <c r="W5" s="19">
        <v>6870841</v>
      </c>
      <c r="X5">
        <v>6870841</v>
      </c>
    </row>
    <row r="6" spans="1:24" x14ac:dyDescent="0.35">
      <c r="A6" t="s">
        <v>24</v>
      </c>
      <c r="B6" t="s">
        <v>25</v>
      </c>
      <c r="C6" t="s">
        <v>259</v>
      </c>
      <c r="D6" t="s">
        <v>99</v>
      </c>
      <c r="E6" t="s">
        <v>195</v>
      </c>
      <c r="F6" t="s">
        <v>260</v>
      </c>
      <c r="G6" t="s">
        <v>261</v>
      </c>
      <c r="H6" t="s">
        <v>431</v>
      </c>
      <c r="I6" t="s">
        <v>392</v>
      </c>
      <c r="J6" s="20">
        <v>45096</v>
      </c>
      <c r="K6" t="s">
        <v>26</v>
      </c>
      <c r="L6" s="20">
        <v>45239</v>
      </c>
      <c r="M6" s="20">
        <v>45268</v>
      </c>
      <c r="N6">
        <v>6.3</v>
      </c>
      <c r="O6" t="s">
        <v>98</v>
      </c>
      <c r="P6" s="19">
        <v>25393719</v>
      </c>
      <c r="Q6" s="19">
        <v>25393719</v>
      </c>
      <c r="R6" s="19">
        <v>25393719</v>
      </c>
      <c r="S6">
        <v>2000000</v>
      </c>
      <c r="T6">
        <v>2000000</v>
      </c>
      <c r="U6">
        <v>0</v>
      </c>
      <c r="V6">
        <v>0</v>
      </c>
      <c r="W6" s="19">
        <v>7880000</v>
      </c>
      <c r="X6" s="19">
        <v>7580000</v>
      </c>
    </row>
    <row r="7" spans="1:24" x14ac:dyDescent="0.35">
      <c r="A7" t="s">
        <v>24</v>
      </c>
      <c r="B7" t="s">
        <v>25</v>
      </c>
      <c r="C7" t="s">
        <v>259</v>
      </c>
      <c r="D7" t="s">
        <v>262</v>
      </c>
      <c r="E7" t="s">
        <v>263</v>
      </c>
      <c r="F7" t="s">
        <v>250</v>
      </c>
      <c r="G7" t="s">
        <v>261</v>
      </c>
      <c r="H7" t="s">
        <v>428</v>
      </c>
      <c r="I7" t="s">
        <v>392</v>
      </c>
      <c r="J7" s="20">
        <v>45027</v>
      </c>
      <c r="K7" t="s">
        <v>26</v>
      </c>
      <c r="L7" s="20">
        <v>45218</v>
      </c>
      <c r="M7" s="20">
        <v>45243</v>
      </c>
      <c r="N7">
        <v>7.8</v>
      </c>
      <c r="O7" t="s">
        <v>98</v>
      </c>
      <c r="P7" s="19">
        <v>20091193</v>
      </c>
      <c r="Q7" s="19">
        <v>20091193</v>
      </c>
      <c r="R7" s="19">
        <v>20091193</v>
      </c>
      <c r="S7">
        <v>0</v>
      </c>
      <c r="T7">
        <v>0</v>
      </c>
      <c r="U7">
        <v>0</v>
      </c>
      <c r="V7">
        <v>0</v>
      </c>
      <c r="W7" s="19">
        <v>17189553</v>
      </c>
      <c r="X7" s="19">
        <v>13234616</v>
      </c>
    </row>
    <row r="8" spans="1:24" x14ac:dyDescent="0.35">
      <c r="A8" t="s">
        <v>24</v>
      </c>
      <c r="B8" t="s">
        <v>25</v>
      </c>
      <c r="C8" t="s">
        <v>259</v>
      </c>
      <c r="D8" t="s">
        <v>97</v>
      </c>
      <c r="E8" t="s">
        <v>199</v>
      </c>
      <c r="F8" t="s">
        <v>260</v>
      </c>
      <c r="G8" t="s">
        <v>261</v>
      </c>
      <c r="H8" t="s">
        <v>428</v>
      </c>
      <c r="I8" t="s">
        <v>392</v>
      </c>
      <c r="J8" s="20">
        <v>45027</v>
      </c>
      <c r="K8" t="s">
        <v>26</v>
      </c>
      <c r="L8">
        <v>45196</v>
      </c>
      <c r="M8">
        <v>45231</v>
      </c>
      <c r="N8">
        <v>7.4</v>
      </c>
      <c r="O8" t="s">
        <v>98</v>
      </c>
      <c r="P8" s="19">
        <v>120811080</v>
      </c>
      <c r="Q8" s="19">
        <v>120811080</v>
      </c>
      <c r="R8">
        <v>120811080</v>
      </c>
      <c r="S8">
        <v>5000000</v>
      </c>
      <c r="T8">
        <v>5000000</v>
      </c>
      <c r="U8">
        <v>0</v>
      </c>
      <c r="V8">
        <v>0</v>
      </c>
      <c r="W8" s="19">
        <v>94194208</v>
      </c>
      <c r="X8">
        <v>94194208</v>
      </c>
    </row>
    <row r="9" spans="1:24" x14ac:dyDescent="0.35">
      <c r="A9" t="s">
        <v>28</v>
      </c>
      <c r="B9" t="s">
        <v>29</v>
      </c>
      <c r="C9" t="s">
        <v>255</v>
      </c>
      <c r="D9" t="s">
        <v>256</v>
      </c>
      <c r="E9" t="s">
        <v>264</v>
      </c>
      <c r="F9" t="s">
        <v>260</v>
      </c>
      <c r="G9" t="s">
        <v>258</v>
      </c>
      <c r="H9" t="s">
        <v>432</v>
      </c>
      <c r="I9" t="s">
        <v>252</v>
      </c>
      <c r="J9" s="20">
        <v>45349</v>
      </c>
      <c r="K9" t="s">
        <v>26</v>
      </c>
      <c r="L9" s="20"/>
      <c r="M9" s="20">
        <v>0</v>
      </c>
      <c r="N9">
        <v>0</v>
      </c>
      <c r="O9" t="s">
        <v>98</v>
      </c>
      <c r="P9" s="19">
        <v>22401154</v>
      </c>
      <c r="Q9" s="19">
        <v>22401154</v>
      </c>
      <c r="R9" s="19">
        <v>22401154</v>
      </c>
      <c r="S9">
        <v>1000000</v>
      </c>
      <c r="T9">
        <v>1000000</v>
      </c>
      <c r="U9">
        <v>0</v>
      </c>
      <c r="V9">
        <v>0</v>
      </c>
      <c r="W9" s="19">
        <v>7777316</v>
      </c>
      <c r="X9" s="19">
        <v>7739633</v>
      </c>
    </row>
    <row r="10" spans="1:24" x14ac:dyDescent="0.35">
      <c r="A10" t="s">
        <v>109</v>
      </c>
      <c r="B10" t="s">
        <v>49</v>
      </c>
      <c r="C10" t="s">
        <v>255</v>
      </c>
      <c r="D10" t="s">
        <v>99</v>
      </c>
      <c r="E10" t="s">
        <v>394</v>
      </c>
      <c r="F10" t="s">
        <v>250</v>
      </c>
      <c r="G10" t="s">
        <v>258</v>
      </c>
      <c r="H10" t="s">
        <v>430</v>
      </c>
      <c r="I10" t="s">
        <v>252</v>
      </c>
      <c r="J10" s="20">
        <v>45433</v>
      </c>
      <c r="K10" t="s">
        <v>26</v>
      </c>
      <c r="L10" s="20"/>
      <c r="M10" s="20"/>
      <c r="N10">
        <v>0</v>
      </c>
      <c r="O10" t="s">
        <v>98</v>
      </c>
      <c r="P10" s="19">
        <v>3019115</v>
      </c>
      <c r="Q10" s="19">
        <v>3019115</v>
      </c>
      <c r="R10" s="19">
        <v>3019115</v>
      </c>
      <c r="S10">
        <v>0</v>
      </c>
      <c r="T10">
        <v>0</v>
      </c>
      <c r="U10">
        <v>0</v>
      </c>
      <c r="V10">
        <v>0</v>
      </c>
      <c r="W10" s="19">
        <v>280223</v>
      </c>
      <c r="X10" s="19">
        <v>280223</v>
      </c>
    </row>
    <row r="11" spans="1:24" x14ac:dyDescent="0.35">
      <c r="A11" t="s">
        <v>30</v>
      </c>
      <c r="B11" t="s">
        <v>433</v>
      </c>
      <c r="C11" t="s">
        <v>247</v>
      </c>
      <c r="D11" t="s">
        <v>248</v>
      </c>
      <c r="E11" t="s">
        <v>200</v>
      </c>
      <c r="F11" t="s">
        <v>260</v>
      </c>
      <c r="G11" t="s">
        <v>265</v>
      </c>
      <c r="H11" t="s">
        <v>431</v>
      </c>
      <c r="I11" t="s">
        <v>392</v>
      </c>
      <c r="J11" s="20">
        <v>45096</v>
      </c>
      <c r="K11" t="s">
        <v>26</v>
      </c>
      <c r="L11" s="20">
        <v>45267</v>
      </c>
      <c r="M11" s="20">
        <v>45279</v>
      </c>
      <c r="N11">
        <v>6.6</v>
      </c>
      <c r="O11" t="s">
        <v>32</v>
      </c>
      <c r="P11" s="19">
        <v>103382035</v>
      </c>
      <c r="Q11" s="19">
        <v>103382035</v>
      </c>
      <c r="R11" s="19">
        <v>103382035</v>
      </c>
      <c r="S11" s="19">
        <v>1610400</v>
      </c>
      <c r="T11" s="19">
        <v>1610400</v>
      </c>
      <c r="U11">
        <v>0</v>
      </c>
      <c r="V11">
        <v>0</v>
      </c>
      <c r="W11" s="19">
        <v>22497231</v>
      </c>
      <c r="X11" s="19">
        <v>22417231</v>
      </c>
    </row>
    <row r="12" spans="1:24" x14ac:dyDescent="0.35">
      <c r="A12" t="s">
        <v>110</v>
      </c>
      <c r="B12" t="s">
        <v>61</v>
      </c>
      <c r="C12" t="s">
        <v>255</v>
      </c>
      <c r="D12" t="s">
        <v>256</v>
      </c>
      <c r="E12" t="s">
        <v>266</v>
      </c>
      <c r="F12" t="s">
        <v>250</v>
      </c>
      <c r="G12" t="s">
        <v>258</v>
      </c>
      <c r="H12" t="s">
        <v>429</v>
      </c>
      <c r="I12" t="s">
        <v>252</v>
      </c>
      <c r="J12" s="20">
        <v>45181</v>
      </c>
      <c r="K12" t="s">
        <v>26</v>
      </c>
      <c r="L12" s="20">
        <v>45379</v>
      </c>
      <c r="M12" s="20">
        <v>45401</v>
      </c>
      <c r="N12">
        <v>0</v>
      </c>
      <c r="O12" t="s">
        <v>98</v>
      </c>
      <c r="P12" s="19">
        <v>2156745</v>
      </c>
      <c r="Q12" s="19">
        <v>2156745</v>
      </c>
      <c r="R12" s="19">
        <v>2156745</v>
      </c>
      <c r="S12" s="19">
        <v>0</v>
      </c>
      <c r="T12" s="19">
        <v>0</v>
      </c>
      <c r="U12">
        <v>0</v>
      </c>
      <c r="V12">
        <v>0</v>
      </c>
      <c r="W12" s="19">
        <v>350107</v>
      </c>
      <c r="X12" s="19">
        <v>350107</v>
      </c>
    </row>
    <row r="13" spans="1:24" x14ac:dyDescent="0.35">
      <c r="A13" t="s">
        <v>110</v>
      </c>
      <c r="B13" t="s">
        <v>61</v>
      </c>
      <c r="C13" t="s">
        <v>255</v>
      </c>
      <c r="D13" t="s">
        <v>262</v>
      </c>
      <c r="E13" t="s">
        <v>267</v>
      </c>
      <c r="F13" t="s">
        <v>250</v>
      </c>
      <c r="G13" t="s">
        <v>258</v>
      </c>
      <c r="H13" t="s">
        <v>429</v>
      </c>
      <c r="I13" t="s">
        <v>252</v>
      </c>
      <c r="J13" s="20">
        <v>45181</v>
      </c>
      <c r="K13" t="s">
        <v>26</v>
      </c>
      <c r="L13" s="20">
        <v>45379</v>
      </c>
      <c r="M13" s="20">
        <v>45401</v>
      </c>
      <c r="N13">
        <v>0</v>
      </c>
      <c r="O13" t="s">
        <v>98</v>
      </c>
      <c r="P13" s="19">
        <v>1373076</v>
      </c>
      <c r="Q13" s="19">
        <v>1373076</v>
      </c>
      <c r="R13" s="19">
        <v>1373076</v>
      </c>
      <c r="S13">
        <v>0</v>
      </c>
      <c r="T13">
        <v>0</v>
      </c>
      <c r="U13">
        <v>0</v>
      </c>
      <c r="V13">
        <v>0</v>
      </c>
      <c r="W13" s="19">
        <v>461705</v>
      </c>
      <c r="X13" s="19">
        <v>461705</v>
      </c>
    </row>
    <row r="14" spans="1:24" x14ac:dyDescent="0.35">
      <c r="A14" t="s">
        <v>111</v>
      </c>
      <c r="B14" t="s">
        <v>49</v>
      </c>
      <c r="C14" t="s">
        <v>255</v>
      </c>
      <c r="D14" t="s">
        <v>256</v>
      </c>
      <c r="E14" t="s">
        <v>395</v>
      </c>
      <c r="F14" t="s">
        <v>250</v>
      </c>
      <c r="G14" t="s">
        <v>258</v>
      </c>
      <c r="H14" t="s">
        <v>297</v>
      </c>
      <c r="I14" t="s">
        <v>254</v>
      </c>
      <c r="J14" s="20"/>
      <c r="L14" s="20"/>
      <c r="M14" s="20"/>
      <c r="N14">
        <v>0</v>
      </c>
      <c r="O14" t="s">
        <v>98</v>
      </c>
      <c r="P14" s="19">
        <v>15611848</v>
      </c>
      <c r="Q14" s="19">
        <v>0</v>
      </c>
      <c r="R14" s="19">
        <v>0</v>
      </c>
      <c r="S14" s="19">
        <v>0</v>
      </c>
      <c r="T14" s="19">
        <v>0</v>
      </c>
      <c r="U14">
        <v>0</v>
      </c>
      <c r="V14">
        <v>0</v>
      </c>
      <c r="W14" s="19">
        <v>0</v>
      </c>
      <c r="X14" s="19">
        <v>0</v>
      </c>
    </row>
    <row r="15" spans="1:24" x14ac:dyDescent="0.35">
      <c r="A15" t="s">
        <v>111</v>
      </c>
      <c r="B15" t="s">
        <v>49</v>
      </c>
      <c r="C15" t="s">
        <v>255</v>
      </c>
      <c r="D15" t="s">
        <v>262</v>
      </c>
      <c r="E15" t="s">
        <v>396</v>
      </c>
      <c r="F15" t="s">
        <v>250</v>
      </c>
      <c r="G15" t="s">
        <v>258</v>
      </c>
      <c r="H15" t="s">
        <v>430</v>
      </c>
      <c r="I15" t="s">
        <v>252</v>
      </c>
      <c r="J15" s="20">
        <v>45433</v>
      </c>
      <c r="K15" t="s">
        <v>26</v>
      </c>
      <c r="N15">
        <v>0</v>
      </c>
      <c r="O15" t="s">
        <v>98</v>
      </c>
      <c r="P15" s="19">
        <v>4137260</v>
      </c>
      <c r="Q15" s="19">
        <v>4757020</v>
      </c>
      <c r="R15">
        <v>4757020</v>
      </c>
      <c r="S15">
        <v>0</v>
      </c>
      <c r="T15">
        <v>0</v>
      </c>
      <c r="U15">
        <v>0</v>
      </c>
      <c r="V15">
        <v>0</v>
      </c>
      <c r="W15" s="19">
        <v>1478180</v>
      </c>
      <c r="X15">
        <v>1467590</v>
      </c>
    </row>
    <row r="16" spans="1:24" x14ac:dyDescent="0.35">
      <c r="A16" t="s">
        <v>34</v>
      </c>
      <c r="B16" t="s">
        <v>35</v>
      </c>
      <c r="C16" t="s">
        <v>255</v>
      </c>
      <c r="D16" t="s">
        <v>256</v>
      </c>
      <c r="E16" t="s">
        <v>397</v>
      </c>
      <c r="F16" t="s">
        <v>260</v>
      </c>
      <c r="G16" t="s">
        <v>258</v>
      </c>
      <c r="H16" t="s">
        <v>430</v>
      </c>
      <c r="I16" t="s">
        <v>252</v>
      </c>
      <c r="J16" s="20">
        <v>45433</v>
      </c>
      <c r="K16" t="s">
        <v>26</v>
      </c>
      <c r="L16" s="20"/>
      <c r="M16" s="20"/>
      <c r="N16">
        <v>0</v>
      </c>
      <c r="O16" t="s">
        <v>98</v>
      </c>
      <c r="P16" s="19">
        <v>24023510</v>
      </c>
      <c r="Q16" s="19">
        <v>24023510</v>
      </c>
      <c r="R16" s="19">
        <v>24023510</v>
      </c>
      <c r="S16">
        <v>750000</v>
      </c>
      <c r="T16">
        <v>750000</v>
      </c>
      <c r="U16">
        <v>0</v>
      </c>
      <c r="V16">
        <v>0</v>
      </c>
      <c r="W16" s="19">
        <v>12983332</v>
      </c>
      <c r="X16" s="19">
        <v>12983332</v>
      </c>
    </row>
    <row r="17" spans="1:24" x14ac:dyDescent="0.35">
      <c r="A17" t="s">
        <v>36</v>
      </c>
      <c r="B17" t="s">
        <v>37</v>
      </c>
      <c r="C17" t="s">
        <v>259</v>
      </c>
      <c r="D17" t="s">
        <v>248</v>
      </c>
      <c r="E17" t="s">
        <v>201</v>
      </c>
      <c r="F17" t="s">
        <v>260</v>
      </c>
      <c r="G17" t="s">
        <v>265</v>
      </c>
      <c r="H17" t="s">
        <v>428</v>
      </c>
      <c r="I17" t="s">
        <v>392</v>
      </c>
      <c r="J17" s="20">
        <v>45027</v>
      </c>
      <c r="K17" t="s">
        <v>26</v>
      </c>
      <c r="L17">
        <v>45260</v>
      </c>
      <c r="M17">
        <v>45279</v>
      </c>
      <c r="N17">
        <v>8.9</v>
      </c>
      <c r="O17" t="s">
        <v>32</v>
      </c>
      <c r="P17" s="19">
        <v>209900789</v>
      </c>
      <c r="Q17" s="19">
        <v>244070685</v>
      </c>
      <c r="R17" s="19">
        <v>244070685</v>
      </c>
      <c r="S17" s="19">
        <v>12480600</v>
      </c>
      <c r="T17" s="19">
        <v>12480600</v>
      </c>
      <c r="U17">
        <v>0</v>
      </c>
      <c r="V17">
        <v>0</v>
      </c>
      <c r="W17" s="19">
        <v>105833210</v>
      </c>
      <c r="X17" s="19">
        <v>95110254</v>
      </c>
    </row>
    <row r="18" spans="1:24" x14ac:dyDescent="0.35">
      <c r="A18" t="s">
        <v>112</v>
      </c>
      <c r="B18" t="s">
        <v>35</v>
      </c>
      <c r="C18" t="s">
        <v>247</v>
      </c>
      <c r="D18" t="s">
        <v>268</v>
      </c>
      <c r="E18" t="s">
        <v>269</v>
      </c>
      <c r="F18" t="s">
        <v>250</v>
      </c>
      <c r="G18" t="s">
        <v>261</v>
      </c>
      <c r="H18" t="s">
        <v>431</v>
      </c>
      <c r="I18" t="s">
        <v>392</v>
      </c>
      <c r="J18" s="20">
        <v>45096</v>
      </c>
      <c r="K18" t="s">
        <v>26</v>
      </c>
      <c r="L18" s="20">
        <v>45253</v>
      </c>
      <c r="M18" s="20">
        <v>45275</v>
      </c>
      <c r="N18">
        <v>6.5</v>
      </c>
      <c r="O18" t="s">
        <v>98</v>
      </c>
      <c r="P18" s="19">
        <v>124233449</v>
      </c>
      <c r="Q18" s="19">
        <v>124233449</v>
      </c>
      <c r="R18" s="19">
        <v>124233449</v>
      </c>
      <c r="S18">
        <v>0</v>
      </c>
      <c r="T18">
        <v>0</v>
      </c>
      <c r="U18">
        <v>0</v>
      </c>
      <c r="V18">
        <v>0</v>
      </c>
      <c r="W18" s="19">
        <v>23350991</v>
      </c>
      <c r="X18" s="19">
        <v>22245845</v>
      </c>
    </row>
    <row r="19" spans="1:24" x14ac:dyDescent="0.35">
      <c r="A19" t="s">
        <v>113</v>
      </c>
      <c r="B19" t="s">
        <v>433</v>
      </c>
      <c r="C19" t="s">
        <v>255</v>
      </c>
      <c r="D19" t="s">
        <v>248</v>
      </c>
      <c r="E19" t="s">
        <v>270</v>
      </c>
      <c r="F19" t="s">
        <v>250</v>
      </c>
      <c r="G19" t="s">
        <v>271</v>
      </c>
      <c r="H19" t="s">
        <v>431</v>
      </c>
      <c r="I19" t="s">
        <v>392</v>
      </c>
      <c r="J19" s="20">
        <v>45096</v>
      </c>
      <c r="K19" t="s">
        <v>26</v>
      </c>
      <c r="L19" s="20">
        <v>45260</v>
      </c>
      <c r="M19" s="20">
        <v>45279</v>
      </c>
      <c r="N19">
        <v>6.6</v>
      </c>
      <c r="O19" t="s">
        <v>32</v>
      </c>
      <c r="P19" s="19">
        <v>4739130</v>
      </c>
      <c r="Q19" s="19">
        <v>4739130</v>
      </c>
      <c r="R19" s="19">
        <v>4739130</v>
      </c>
      <c r="S19">
        <v>0</v>
      </c>
      <c r="T19">
        <v>0</v>
      </c>
      <c r="U19">
        <v>0</v>
      </c>
      <c r="V19">
        <v>0</v>
      </c>
      <c r="W19" s="19">
        <v>4925173</v>
      </c>
      <c r="X19" s="19">
        <v>4925173</v>
      </c>
    </row>
    <row r="20" spans="1:24" x14ac:dyDescent="0.35">
      <c r="A20" t="s">
        <v>38</v>
      </c>
      <c r="B20" t="s">
        <v>25</v>
      </c>
      <c r="C20" t="s">
        <v>259</v>
      </c>
      <c r="D20" t="s">
        <v>99</v>
      </c>
      <c r="E20" t="s">
        <v>272</v>
      </c>
      <c r="F20" t="s">
        <v>250</v>
      </c>
      <c r="G20" t="s">
        <v>251</v>
      </c>
      <c r="H20" t="s">
        <v>431</v>
      </c>
      <c r="I20" t="s">
        <v>392</v>
      </c>
      <c r="J20" s="20">
        <v>45096</v>
      </c>
      <c r="K20" t="s">
        <v>26</v>
      </c>
      <c r="L20" s="20">
        <v>45239</v>
      </c>
      <c r="M20" s="20">
        <v>45268</v>
      </c>
      <c r="N20">
        <v>6.2</v>
      </c>
      <c r="O20" t="s">
        <v>98</v>
      </c>
      <c r="P20" s="19">
        <v>41549020</v>
      </c>
      <c r="Q20" s="19">
        <v>41549020</v>
      </c>
      <c r="R20" s="19">
        <v>41549020</v>
      </c>
      <c r="S20">
        <v>0</v>
      </c>
      <c r="T20">
        <v>0</v>
      </c>
      <c r="U20">
        <v>0</v>
      </c>
      <c r="V20">
        <v>0</v>
      </c>
      <c r="W20" s="19">
        <v>15330144</v>
      </c>
      <c r="X20" s="19">
        <v>12968009</v>
      </c>
    </row>
    <row r="21" spans="1:24" x14ac:dyDescent="0.35">
      <c r="A21" t="s">
        <v>38</v>
      </c>
      <c r="B21" t="s">
        <v>25</v>
      </c>
      <c r="C21" t="s">
        <v>259</v>
      </c>
      <c r="D21" t="s">
        <v>97</v>
      </c>
      <c r="E21" t="s">
        <v>205</v>
      </c>
      <c r="F21" t="s">
        <v>260</v>
      </c>
      <c r="G21" t="s">
        <v>251</v>
      </c>
      <c r="H21" t="s">
        <v>431</v>
      </c>
      <c r="I21" t="s">
        <v>392</v>
      </c>
      <c r="J21">
        <v>45096</v>
      </c>
      <c r="K21" t="s">
        <v>26</v>
      </c>
      <c r="L21">
        <v>45239</v>
      </c>
      <c r="M21">
        <v>45268</v>
      </c>
      <c r="N21">
        <v>6.2</v>
      </c>
      <c r="O21" t="s">
        <v>98</v>
      </c>
      <c r="P21" s="19">
        <v>14845335</v>
      </c>
      <c r="Q21">
        <v>14845335</v>
      </c>
      <c r="R21">
        <v>14845335</v>
      </c>
      <c r="S21">
        <v>4000000</v>
      </c>
      <c r="T21">
        <v>4000000</v>
      </c>
      <c r="U21">
        <v>0</v>
      </c>
      <c r="V21">
        <v>0</v>
      </c>
      <c r="W21">
        <v>6980550</v>
      </c>
      <c r="X21">
        <v>6333040</v>
      </c>
    </row>
    <row r="22" spans="1:24" x14ac:dyDescent="0.35">
      <c r="A22" t="s">
        <v>39</v>
      </c>
      <c r="B22" t="s">
        <v>433</v>
      </c>
      <c r="C22" t="s">
        <v>259</v>
      </c>
      <c r="D22" t="s">
        <v>256</v>
      </c>
      <c r="E22" t="s">
        <v>206</v>
      </c>
      <c r="F22" t="s">
        <v>260</v>
      </c>
      <c r="G22" t="s">
        <v>261</v>
      </c>
      <c r="H22" t="s">
        <v>431</v>
      </c>
      <c r="I22" t="s">
        <v>392</v>
      </c>
      <c r="J22" s="20">
        <v>45096</v>
      </c>
      <c r="K22" t="s">
        <v>26</v>
      </c>
      <c r="L22" s="20">
        <v>45253</v>
      </c>
      <c r="M22" s="20">
        <v>45275</v>
      </c>
      <c r="N22">
        <v>6.5</v>
      </c>
      <c r="O22" t="s">
        <v>32</v>
      </c>
      <c r="P22" s="19">
        <v>179541504</v>
      </c>
      <c r="Q22" s="19">
        <v>179541504</v>
      </c>
      <c r="R22" s="19">
        <v>179541504</v>
      </c>
      <c r="S22">
        <v>7146150</v>
      </c>
      <c r="T22">
        <v>7146150</v>
      </c>
      <c r="U22">
        <v>0</v>
      </c>
      <c r="V22">
        <v>0</v>
      </c>
      <c r="W22" s="19">
        <v>5404210</v>
      </c>
      <c r="X22" s="19">
        <v>5404210</v>
      </c>
    </row>
    <row r="23" spans="1:24" x14ac:dyDescent="0.35">
      <c r="A23" t="s">
        <v>39</v>
      </c>
      <c r="B23" t="s">
        <v>433</v>
      </c>
      <c r="C23" t="s">
        <v>259</v>
      </c>
      <c r="D23" t="s">
        <v>262</v>
      </c>
      <c r="E23" t="s">
        <v>273</v>
      </c>
      <c r="F23" t="s">
        <v>250</v>
      </c>
      <c r="G23" t="s">
        <v>261</v>
      </c>
      <c r="H23" t="s">
        <v>431</v>
      </c>
      <c r="I23" t="s">
        <v>392</v>
      </c>
      <c r="J23" s="20">
        <v>45096</v>
      </c>
      <c r="K23" t="s">
        <v>26</v>
      </c>
      <c r="L23" s="20">
        <v>45253</v>
      </c>
      <c r="M23" s="20">
        <v>45275</v>
      </c>
      <c r="N23">
        <v>6.5</v>
      </c>
      <c r="O23" t="s">
        <v>32</v>
      </c>
      <c r="P23" s="19">
        <v>110367028</v>
      </c>
      <c r="Q23" s="19">
        <v>110367028</v>
      </c>
      <c r="R23" s="19">
        <v>110367028</v>
      </c>
      <c r="S23" s="19">
        <v>0</v>
      </c>
      <c r="T23" s="19">
        <v>0</v>
      </c>
      <c r="U23">
        <v>0</v>
      </c>
      <c r="V23">
        <v>0</v>
      </c>
      <c r="W23" s="19">
        <v>34657226</v>
      </c>
      <c r="X23" s="19">
        <v>23463453</v>
      </c>
    </row>
    <row r="24" spans="1:24" x14ac:dyDescent="0.35">
      <c r="A24" t="s">
        <v>114</v>
      </c>
      <c r="B24" t="s">
        <v>433</v>
      </c>
      <c r="C24" t="s">
        <v>247</v>
      </c>
      <c r="D24" t="s">
        <v>248</v>
      </c>
      <c r="E24" t="s">
        <v>274</v>
      </c>
      <c r="F24" t="s">
        <v>250</v>
      </c>
      <c r="G24" t="s">
        <v>251</v>
      </c>
      <c r="H24" t="s">
        <v>431</v>
      </c>
      <c r="I24" t="s">
        <v>392</v>
      </c>
      <c r="J24" s="20">
        <v>45096</v>
      </c>
      <c r="K24" t="s">
        <v>26</v>
      </c>
      <c r="L24" s="20">
        <v>45267</v>
      </c>
      <c r="M24" s="20">
        <v>45279</v>
      </c>
      <c r="N24">
        <v>6.6</v>
      </c>
      <c r="O24" t="s">
        <v>32</v>
      </c>
      <c r="P24" s="19">
        <v>141128528</v>
      </c>
      <c r="Q24" s="19">
        <v>141128528</v>
      </c>
      <c r="R24" s="19">
        <v>141128528</v>
      </c>
      <c r="S24" s="19">
        <v>0</v>
      </c>
      <c r="T24" s="19">
        <v>0</v>
      </c>
      <c r="U24">
        <v>0</v>
      </c>
      <c r="V24">
        <v>0</v>
      </c>
      <c r="W24" s="19">
        <v>13768594</v>
      </c>
      <c r="X24" s="19">
        <v>13768594</v>
      </c>
    </row>
    <row r="25" spans="1:24" x14ac:dyDescent="0.35">
      <c r="A25" t="s">
        <v>40</v>
      </c>
      <c r="B25" t="s">
        <v>433</v>
      </c>
      <c r="C25" t="s">
        <v>247</v>
      </c>
      <c r="D25" t="s">
        <v>256</v>
      </c>
      <c r="E25" t="s">
        <v>398</v>
      </c>
      <c r="F25" t="s">
        <v>260</v>
      </c>
      <c r="G25" t="s">
        <v>261</v>
      </c>
      <c r="H25" t="s">
        <v>430</v>
      </c>
      <c r="I25" t="s">
        <v>252</v>
      </c>
      <c r="J25" s="20">
        <v>45433</v>
      </c>
      <c r="K25" t="s">
        <v>26</v>
      </c>
      <c r="L25" s="20"/>
      <c r="M25" s="20"/>
      <c r="N25">
        <v>0</v>
      </c>
      <c r="O25" t="s">
        <v>32</v>
      </c>
      <c r="P25" s="19">
        <v>71801502</v>
      </c>
      <c r="Q25" s="19">
        <v>71801502</v>
      </c>
      <c r="R25" s="19">
        <v>71801502</v>
      </c>
      <c r="S25" s="19">
        <v>5032500</v>
      </c>
      <c r="T25" s="19">
        <v>5032500</v>
      </c>
      <c r="U25">
        <v>0</v>
      </c>
      <c r="V25">
        <v>0</v>
      </c>
      <c r="W25" s="19">
        <v>37924299</v>
      </c>
      <c r="X25" s="19">
        <v>37924299</v>
      </c>
    </row>
    <row r="26" spans="1:24" x14ac:dyDescent="0.35">
      <c r="A26" t="s">
        <v>40</v>
      </c>
      <c r="B26" t="s">
        <v>433</v>
      </c>
      <c r="C26" t="s">
        <v>247</v>
      </c>
      <c r="D26" t="s">
        <v>262</v>
      </c>
      <c r="E26" t="s">
        <v>399</v>
      </c>
      <c r="F26" t="s">
        <v>250</v>
      </c>
      <c r="G26" t="s">
        <v>261</v>
      </c>
      <c r="H26" t="s">
        <v>430</v>
      </c>
      <c r="I26" t="s">
        <v>252</v>
      </c>
      <c r="J26" s="20">
        <v>45433</v>
      </c>
      <c r="K26" t="s">
        <v>26</v>
      </c>
      <c r="L26" s="20"/>
      <c r="M26" s="20"/>
      <c r="N26">
        <v>0</v>
      </c>
      <c r="O26" t="s">
        <v>32</v>
      </c>
      <c r="P26" s="19">
        <v>68022155</v>
      </c>
      <c r="Q26" s="19">
        <v>68022155</v>
      </c>
      <c r="R26" s="19">
        <v>68022155</v>
      </c>
      <c r="S26">
        <v>0</v>
      </c>
      <c r="T26">
        <v>0</v>
      </c>
      <c r="U26">
        <v>0</v>
      </c>
      <c r="V26">
        <v>0</v>
      </c>
      <c r="W26" s="19">
        <v>63780543</v>
      </c>
      <c r="X26" s="19">
        <v>63780543</v>
      </c>
    </row>
    <row r="27" spans="1:24" x14ac:dyDescent="0.35">
      <c r="A27" t="s">
        <v>115</v>
      </c>
      <c r="B27" t="s">
        <v>49</v>
      </c>
      <c r="C27" t="s">
        <v>255</v>
      </c>
      <c r="D27" t="s">
        <v>99</v>
      </c>
      <c r="E27" t="s">
        <v>400</v>
      </c>
      <c r="F27" t="s">
        <v>250</v>
      </c>
      <c r="G27" t="s">
        <v>258</v>
      </c>
      <c r="H27" t="s">
        <v>297</v>
      </c>
      <c r="I27" t="s">
        <v>254</v>
      </c>
      <c r="J27" s="20"/>
      <c r="L27" s="20"/>
      <c r="M27" s="20"/>
      <c r="N27">
        <v>0</v>
      </c>
      <c r="O27" t="s">
        <v>98</v>
      </c>
      <c r="P27" s="19">
        <v>22725404</v>
      </c>
      <c r="Q27" s="19">
        <v>0</v>
      </c>
      <c r="R27" s="19">
        <v>0</v>
      </c>
      <c r="S27">
        <v>0</v>
      </c>
      <c r="T27">
        <v>0</v>
      </c>
      <c r="U27">
        <v>0</v>
      </c>
      <c r="V27">
        <v>0</v>
      </c>
      <c r="W27" s="19">
        <v>0</v>
      </c>
      <c r="X27" s="19">
        <v>0</v>
      </c>
    </row>
    <row r="28" spans="1:24" x14ac:dyDescent="0.35">
      <c r="A28" t="s">
        <v>116</v>
      </c>
      <c r="B28" t="s">
        <v>35</v>
      </c>
      <c r="C28" t="s">
        <v>255</v>
      </c>
      <c r="D28" t="s">
        <v>248</v>
      </c>
      <c r="E28" t="s">
        <v>434</v>
      </c>
      <c r="F28" t="s">
        <v>250</v>
      </c>
      <c r="G28" t="s">
        <v>258</v>
      </c>
      <c r="H28" t="s">
        <v>430</v>
      </c>
      <c r="I28" t="s">
        <v>252</v>
      </c>
      <c r="J28" s="20">
        <v>45433</v>
      </c>
      <c r="K28" t="s">
        <v>26</v>
      </c>
      <c r="L28" s="20"/>
      <c r="M28" s="20"/>
      <c r="N28">
        <v>0</v>
      </c>
      <c r="O28" t="s">
        <v>32</v>
      </c>
      <c r="P28" s="19">
        <v>6476659</v>
      </c>
      <c r="Q28" s="19">
        <v>6476659</v>
      </c>
      <c r="R28" s="19">
        <v>6476659</v>
      </c>
      <c r="S28">
        <v>0</v>
      </c>
      <c r="T28">
        <v>0</v>
      </c>
      <c r="U28">
        <v>0</v>
      </c>
      <c r="V28">
        <v>0</v>
      </c>
      <c r="W28" s="19">
        <v>3222604</v>
      </c>
      <c r="X28" s="19">
        <v>3222604</v>
      </c>
    </row>
    <row r="29" spans="1:24" x14ac:dyDescent="0.35">
      <c r="A29" t="s">
        <v>41</v>
      </c>
      <c r="B29" t="s">
        <v>433</v>
      </c>
      <c r="C29" t="s">
        <v>247</v>
      </c>
      <c r="D29" t="s">
        <v>248</v>
      </c>
      <c r="E29" t="s">
        <v>275</v>
      </c>
      <c r="F29" t="s">
        <v>250</v>
      </c>
      <c r="G29" t="s">
        <v>261</v>
      </c>
      <c r="H29" t="s">
        <v>428</v>
      </c>
      <c r="I29" t="s">
        <v>392</v>
      </c>
      <c r="J29" s="20">
        <v>45027</v>
      </c>
      <c r="K29" t="s">
        <v>26</v>
      </c>
      <c r="L29" s="20">
        <v>45218</v>
      </c>
      <c r="M29" s="20">
        <v>45243</v>
      </c>
      <c r="N29">
        <v>7.8</v>
      </c>
      <c r="O29" t="s">
        <v>32</v>
      </c>
      <c r="P29" s="19">
        <v>71680023</v>
      </c>
      <c r="Q29" s="19">
        <v>71680023</v>
      </c>
      <c r="R29" s="19">
        <v>71680023</v>
      </c>
      <c r="S29">
        <v>0</v>
      </c>
      <c r="T29">
        <v>0</v>
      </c>
      <c r="U29">
        <v>0</v>
      </c>
      <c r="V29">
        <v>0</v>
      </c>
      <c r="W29" s="19">
        <v>3843424</v>
      </c>
      <c r="X29" s="19">
        <v>3843424</v>
      </c>
    </row>
    <row r="30" spans="1:24" x14ac:dyDescent="0.35">
      <c r="A30" t="s">
        <v>42</v>
      </c>
      <c r="B30" t="s">
        <v>37</v>
      </c>
      <c r="C30" t="s">
        <v>259</v>
      </c>
      <c r="D30" t="s">
        <v>256</v>
      </c>
      <c r="E30" t="s">
        <v>207</v>
      </c>
      <c r="F30" t="s">
        <v>260</v>
      </c>
      <c r="G30" t="s">
        <v>261</v>
      </c>
      <c r="H30" t="s">
        <v>428</v>
      </c>
      <c r="I30" t="s">
        <v>392</v>
      </c>
      <c r="J30" s="20">
        <v>45027</v>
      </c>
      <c r="K30" t="s">
        <v>26</v>
      </c>
      <c r="L30" s="20">
        <v>45260</v>
      </c>
      <c r="M30" s="20">
        <v>45279</v>
      </c>
      <c r="N30">
        <v>8.9</v>
      </c>
      <c r="O30" t="s">
        <v>98</v>
      </c>
      <c r="P30" s="19">
        <v>273480025</v>
      </c>
      <c r="Q30" s="19">
        <v>267574303</v>
      </c>
      <c r="R30" s="19">
        <v>267574303</v>
      </c>
      <c r="S30">
        <v>6000000</v>
      </c>
      <c r="T30">
        <v>6000000</v>
      </c>
      <c r="U30">
        <v>0</v>
      </c>
      <c r="V30">
        <v>0</v>
      </c>
      <c r="W30" s="19">
        <v>105812752</v>
      </c>
      <c r="X30" s="19">
        <v>102589267</v>
      </c>
    </row>
    <row r="31" spans="1:24" x14ac:dyDescent="0.35">
      <c r="A31" t="s">
        <v>42</v>
      </c>
      <c r="B31" t="s">
        <v>37</v>
      </c>
      <c r="C31" t="s">
        <v>259</v>
      </c>
      <c r="D31" t="s">
        <v>262</v>
      </c>
      <c r="E31" t="s">
        <v>276</v>
      </c>
      <c r="F31" t="s">
        <v>250</v>
      </c>
      <c r="G31" t="s">
        <v>261</v>
      </c>
      <c r="H31" t="s">
        <v>428</v>
      </c>
      <c r="I31" t="s">
        <v>392</v>
      </c>
      <c r="J31" s="20">
        <v>45027</v>
      </c>
      <c r="K31" t="s">
        <v>26</v>
      </c>
      <c r="L31">
        <v>45260</v>
      </c>
      <c r="M31">
        <v>45279</v>
      </c>
      <c r="N31">
        <v>8.9</v>
      </c>
      <c r="O31" t="s">
        <v>98</v>
      </c>
      <c r="P31" s="19">
        <v>384158271</v>
      </c>
      <c r="Q31" s="19">
        <v>377027254</v>
      </c>
      <c r="R31">
        <v>377027254</v>
      </c>
      <c r="S31" s="19">
        <v>0</v>
      </c>
      <c r="T31">
        <v>0</v>
      </c>
      <c r="U31">
        <v>0</v>
      </c>
      <c r="V31">
        <v>0</v>
      </c>
      <c r="W31" s="19">
        <v>129585702</v>
      </c>
      <c r="X31">
        <v>129585702</v>
      </c>
    </row>
    <row r="32" spans="1:24" x14ac:dyDescent="0.35">
      <c r="A32" t="s">
        <v>42</v>
      </c>
      <c r="B32" t="s">
        <v>37</v>
      </c>
      <c r="C32" t="s">
        <v>259</v>
      </c>
      <c r="D32" t="s">
        <v>100</v>
      </c>
      <c r="E32" t="s">
        <v>277</v>
      </c>
      <c r="F32" t="s">
        <v>250</v>
      </c>
      <c r="G32" t="s">
        <v>261</v>
      </c>
      <c r="H32" t="s">
        <v>428</v>
      </c>
      <c r="I32" t="s">
        <v>392</v>
      </c>
      <c r="J32" s="20">
        <v>45027</v>
      </c>
      <c r="K32" t="s">
        <v>26</v>
      </c>
      <c r="L32" s="20">
        <v>45260</v>
      </c>
      <c r="M32" s="20">
        <v>45279</v>
      </c>
      <c r="N32">
        <v>8.9</v>
      </c>
      <c r="O32" t="s">
        <v>98</v>
      </c>
      <c r="P32" s="19">
        <v>43015571</v>
      </c>
      <c r="Q32" s="19">
        <v>56052309</v>
      </c>
      <c r="R32" s="19">
        <v>56052309</v>
      </c>
      <c r="S32" s="19">
        <v>0</v>
      </c>
      <c r="T32" s="19">
        <v>0</v>
      </c>
      <c r="U32">
        <v>0</v>
      </c>
      <c r="V32">
        <v>0</v>
      </c>
      <c r="W32" s="19">
        <v>85426238</v>
      </c>
      <c r="X32" s="19">
        <v>19667723</v>
      </c>
    </row>
    <row r="33" spans="1:24" x14ac:dyDescent="0.35">
      <c r="A33" t="s">
        <v>42</v>
      </c>
      <c r="B33" t="s">
        <v>37</v>
      </c>
      <c r="C33" t="s">
        <v>259</v>
      </c>
      <c r="D33" t="s">
        <v>100</v>
      </c>
      <c r="E33" t="s">
        <v>278</v>
      </c>
      <c r="F33" t="s">
        <v>279</v>
      </c>
      <c r="G33" t="s">
        <v>251</v>
      </c>
      <c r="H33" t="s">
        <v>280</v>
      </c>
      <c r="I33" t="s">
        <v>252</v>
      </c>
      <c r="J33" s="20"/>
      <c r="K33" t="s">
        <v>26</v>
      </c>
      <c r="L33" s="20"/>
      <c r="M33" s="20"/>
      <c r="N33">
        <v>0</v>
      </c>
      <c r="O33" t="s">
        <v>98</v>
      </c>
      <c r="P33" s="19">
        <v>0</v>
      </c>
      <c r="Q33" s="19">
        <v>0</v>
      </c>
      <c r="R33" s="19">
        <v>0</v>
      </c>
      <c r="S33" s="19">
        <v>0</v>
      </c>
      <c r="T33" s="19">
        <v>0</v>
      </c>
      <c r="U33">
        <v>0</v>
      </c>
      <c r="V33">
        <v>0</v>
      </c>
      <c r="W33" s="19">
        <v>0</v>
      </c>
      <c r="X33" s="19">
        <v>42550163</v>
      </c>
    </row>
    <row r="34" spans="1:24" x14ac:dyDescent="0.35">
      <c r="A34" t="s">
        <v>117</v>
      </c>
      <c r="B34" t="s">
        <v>49</v>
      </c>
      <c r="C34" t="s">
        <v>255</v>
      </c>
      <c r="D34" t="s">
        <v>99</v>
      </c>
      <c r="E34" t="s">
        <v>281</v>
      </c>
      <c r="F34" t="s">
        <v>250</v>
      </c>
      <c r="G34" t="s">
        <v>271</v>
      </c>
      <c r="H34" t="s">
        <v>432</v>
      </c>
      <c r="I34" t="s">
        <v>252</v>
      </c>
      <c r="J34" s="20">
        <v>45349</v>
      </c>
      <c r="K34" t="s">
        <v>26</v>
      </c>
      <c r="L34" s="20"/>
      <c r="M34" s="20">
        <v>0</v>
      </c>
      <c r="N34">
        <v>0</v>
      </c>
      <c r="O34" t="s">
        <v>98</v>
      </c>
      <c r="P34" s="19">
        <v>2043734</v>
      </c>
      <c r="Q34" s="19">
        <v>2043734</v>
      </c>
      <c r="R34" s="19">
        <v>2043734</v>
      </c>
      <c r="S34">
        <v>0</v>
      </c>
      <c r="T34">
        <v>0</v>
      </c>
      <c r="U34">
        <v>0</v>
      </c>
      <c r="V34">
        <v>0</v>
      </c>
      <c r="W34" s="19">
        <v>0</v>
      </c>
      <c r="X34" s="19">
        <v>0</v>
      </c>
    </row>
    <row r="35" spans="1:24" x14ac:dyDescent="0.35">
      <c r="A35" t="s">
        <v>43</v>
      </c>
      <c r="B35" t="s">
        <v>37</v>
      </c>
      <c r="C35" t="s">
        <v>259</v>
      </c>
      <c r="D35" t="s">
        <v>256</v>
      </c>
      <c r="E35" t="s">
        <v>208</v>
      </c>
      <c r="F35" t="s">
        <v>260</v>
      </c>
      <c r="G35" t="s">
        <v>261</v>
      </c>
      <c r="H35" t="s">
        <v>428</v>
      </c>
      <c r="I35" t="s">
        <v>392</v>
      </c>
      <c r="J35" s="20">
        <v>45027</v>
      </c>
      <c r="K35" t="s">
        <v>26</v>
      </c>
      <c r="L35" s="20">
        <v>45127</v>
      </c>
      <c r="M35" s="20">
        <v>45159</v>
      </c>
      <c r="N35">
        <v>5</v>
      </c>
      <c r="O35" t="s">
        <v>32</v>
      </c>
      <c r="P35" s="19">
        <v>92103590</v>
      </c>
      <c r="Q35" s="19">
        <v>92103590</v>
      </c>
      <c r="R35" s="19">
        <v>92103590</v>
      </c>
      <c r="S35">
        <v>1509750</v>
      </c>
      <c r="T35">
        <v>1509750</v>
      </c>
      <c r="U35">
        <v>0</v>
      </c>
      <c r="V35">
        <v>0</v>
      </c>
      <c r="W35" s="19">
        <v>27065019</v>
      </c>
      <c r="X35" s="19">
        <v>27065019</v>
      </c>
    </row>
    <row r="36" spans="1:24" x14ac:dyDescent="0.35">
      <c r="A36" t="s">
        <v>43</v>
      </c>
      <c r="B36" t="s">
        <v>37</v>
      </c>
      <c r="C36" t="s">
        <v>259</v>
      </c>
      <c r="D36" t="s">
        <v>282</v>
      </c>
      <c r="E36" t="s">
        <v>209</v>
      </c>
      <c r="F36" t="s">
        <v>260</v>
      </c>
      <c r="G36" t="s">
        <v>251</v>
      </c>
      <c r="H36" t="s">
        <v>428</v>
      </c>
      <c r="I36" t="s">
        <v>392</v>
      </c>
      <c r="J36" s="20">
        <v>45027</v>
      </c>
      <c r="K36" t="s">
        <v>26</v>
      </c>
      <c r="L36" s="20">
        <v>45239</v>
      </c>
      <c r="M36" s="20">
        <v>45268</v>
      </c>
      <c r="N36">
        <v>8.6</v>
      </c>
      <c r="O36" t="s">
        <v>32</v>
      </c>
      <c r="P36" s="19">
        <v>138484529</v>
      </c>
      <c r="Q36" s="19">
        <v>138484529</v>
      </c>
      <c r="R36" s="19">
        <v>138484529</v>
      </c>
      <c r="S36">
        <v>6039000</v>
      </c>
      <c r="T36">
        <v>6039000</v>
      </c>
      <c r="U36">
        <v>0</v>
      </c>
      <c r="V36">
        <v>0</v>
      </c>
      <c r="W36" s="19">
        <v>48483554</v>
      </c>
      <c r="X36" s="19">
        <v>48109493</v>
      </c>
    </row>
    <row r="37" spans="1:24" x14ac:dyDescent="0.35">
      <c r="A37" t="s">
        <v>118</v>
      </c>
      <c r="B37" t="s">
        <v>49</v>
      </c>
      <c r="C37" t="s">
        <v>255</v>
      </c>
      <c r="D37" t="s">
        <v>99</v>
      </c>
      <c r="E37" t="s">
        <v>283</v>
      </c>
      <c r="F37" t="s">
        <v>250</v>
      </c>
      <c r="G37" t="s">
        <v>258</v>
      </c>
      <c r="H37" t="s">
        <v>431</v>
      </c>
      <c r="I37" t="s">
        <v>392</v>
      </c>
      <c r="J37" s="20">
        <v>45096</v>
      </c>
      <c r="K37" t="s">
        <v>26</v>
      </c>
      <c r="L37" s="20">
        <v>45218</v>
      </c>
      <c r="M37">
        <v>45243</v>
      </c>
      <c r="N37">
        <v>5.4</v>
      </c>
      <c r="O37" t="s">
        <v>98</v>
      </c>
      <c r="P37" s="19">
        <v>19709425</v>
      </c>
      <c r="Q37" s="19">
        <v>19709425</v>
      </c>
      <c r="R37" s="19">
        <v>19709425</v>
      </c>
      <c r="S37" s="19">
        <v>0</v>
      </c>
      <c r="T37" s="19">
        <v>0</v>
      </c>
      <c r="U37">
        <v>0</v>
      </c>
      <c r="V37">
        <v>0</v>
      </c>
      <c r="W37" s="19">
        <v>7400244</v>
      </c>
      <c r="X37" s="19">
        <v>7400244</v>
      </c>
    </row>
    <row r="38" spans="1:24" x14ac:dyDescent="0.35">
      <c r="A38" t="s">
        <v>119</v>
      </c>
      <c r="B38" t="s">
        <v>73</v>
      </c>
      <c r="C38" t="s">
        <v>255</v>
      </c>
      <c r="D38" t="s">
        <v>248</v>
      </c>
      <c r="E38" t="s">
        <v>284</v>
      </c>
      <c r="F38" t="s">
        <v>250</v>
      </c>
      <c r="G38" t="s">
        <v>258</v>
      </c>
      <c r="H38" t="s">
        <v>431</v>
      </c>
      <c r="I38" t="s">
        <v>392</v>
      </c>
      <c r="J38" s="20">
        <v>45097</v>
      </c>
      <c r="K38" t="s">
        <v>26</v>
      </c>
      <c r="L38" s="20">
        <v>45253</v>
      </c>
      <c r="M38" s="20">
        <v>45275</v>
      </c>
      <c r="N38">
        <v>6.5</v>
      </c>
      <c r="O38" t="s">
        <v>98</v>
      </c>
      <c r="P38" s="19">
        <v>11460384</v>
      </c>
      <c r="Q38" s="19">
        <v>11460384</v>
      </c>
      <c r="R38" s="19">
        <v>11460384</v>
      </c>
      <c r="S38">
        <v>0</v>
      </c>
      <c r="T38">
        <v>0</v>
      </c>
      <c r="U38">
        <v>0</v>
      </c>
      <c r="V38">
        <v>0</v>
      </c>
      <c r="W38" s="19">
        <v>4664774</v>
      </c>
      <c r="X38" s="19">
        <v>3586774</v>
      </c>
    </row>
    <row r="39" spans="1:24" x14ac:dyDescent="0.35">
      <c r="A39" t="s">
        <v>120</v>
      </c>
      <c r="B39" t="s">
        <v>49</v>
      </c>
      <c r="C39" t="s">
        <v>255</v>
      </c>
      <c r="D39" t="s">
        <v>99</v>
      </c>
      <c r="E39" t="s">
        <v>401</v>
      </c>
      <c r="F39" t="s">
        <v>250</v>
      </c>
      <c r="G39" t="s">
        <v>258</v>
      </c>
      <c r="H39" t="s">
        <v>430</v>
      </c>
      <c r="I39" t="s">
        <v>252</v>
      </c>
      <c r="J39">
        <v>45433</v>
      </c>
      <c r="K39" t="s">
        <v>26</v>
      </c>
      <c r="N39">
        <v>0</v>
      </c>
      <c r="O39" t="s">
        <v>98</v>
      </c>
      <c r="P39" s="19">
        <v>16101778</v>
      </c>
      <c r="Q39">
        <v>16101778</v>
      </c>
      <c r="R39">
        <v>16101778</v>
      </c>
      <c r="S39">
        <v>0</v>
      </c>
      <c r="T39">
        <v>0</v>
      </c>
      <c r="U39">
        <v>0</v>
      </c>
      <c r="V39">
        <v>0</v>
      </c>
      <c r="W39">
        <v>894484</v>
      </c>
      <c r="X39">
        <v>0</v>
      </c>
    </row>
    <row r="40" spans="1:24" x14ac:dyDescent="0.35">
      <c r="A40" t="s">
        <v>121</v>
      </c>
      <c r="B40" t="s">
        <v>49</v>
      </c>
      <c r="C40" t="s">
        <v>255</v>
      </c>
      <c r="D40" t="s">
        <v>99</v>
      </c>
      <c r="E40" t="s">
        <v>402</v>
      </c>
      <c r="F40" t="s">
        <v>250</v>
      </c>
      <c r="G40" t="s">
        <v>258</v>
      </c>
      <c r="H40" t="s">
        <v>297</v>
      </c>
      <c r="I40" t="s">
        <v>254</v>
      </c>
      <c r="J40" s="20"/>
      <c r="L40" s="20"/>
      <c r="M40" s="20"/>
      <c r="N40">
        <v>0</v>
      </c>
      <c r="O40" t="s">
        <v>98</v>
      </c>
      <c r="P40" s="19">
        <v>7257254</v>
      </c>
      <c r="Q40" s="19">
        <v>0</v>
      </c>
      <c r="R40" s="19">
        <v>0</v>
      </c>
      <c r="S40">
        <v>0</v>
      </c>
      <c r="T40">
        <v>0</v>
      </c>
      <c r="U40">
        <v>0</v>
      </c>
      <c r="V40">
        <v>0</v>
      </c>
      <c r="W40" s="19">
        <v>0</v>
      </c>
      <c r="X40" s="19">
        <v>0</v>
      </c>
    </row>
    <row r="41" spans="1:24" x14ac:dyDescent="0.35">
      <c r="A41" t="s">
        <v>122</v>
      </c>
      <c r="B41" t="s">
        <v>73</v>
      </c>
      <c r="C41" t="s">
        <v>255</v>
      </c>
      <c r="D41" t="s">
        <v>256</v>
      </c>
      <c r="E41" t="s">
        <v>403</v>
      </c>
      <c r="F41" t="s">
        <v>250</v>
      </c>
      <c r="G41" t="s">
        <v>258</v>
      </c>
      <c r="H41" t="s">
        <v>435</v>
      </c>
      <c r="I41" t="s">
        <v>254</v>
      </c>
      <c r="J41" s="20"/>
      <c r="L41" s="20"/>
      <c r="M41" s="20"/>
      <c r="N41">
        <v>0</v>
      </c>
      <c r="O41" t="s">
        <v>98</v>
      </c>
      <c r="P41" s="19">
        <v>8948969</v>
      </c>
      <c r="Q41" s="19">
        <v>0</v>
      </c>
      <c r="R41" s="19">
        <v>0</v>
      </c>
      <c r="S41">
        <v>0</v>
      </c>
      <c r="T41">
        <v>0</v>
      </c>
      <c r="U41">
        <v>0</v>
      </c>
      <c r="V41">
        <v>0</v>
      </c>
      <c r="W41" s="19">
        <v>0</v>
      </c>
      <c r="X41" s="19">
        <v>0</v>
      </c>
    </row>
    <row r="42" spans="1:24" x14ac:dyDescent="0.35">
      <c r="A42" t="s">
        <v>123</v>
      </c>
      <c r="B42" t="s">
        <v>49</v>
      </c>
      <c r="C42" t="s">
        <v>255</v>
      </c>
      <c r="D42" t="s">
        <v>99</v>
      </c>
      <c r="E42" t="s">
        <v>436</v>
      </c>
      <c r="F42" t="s">
        <v>250</v>
      </c>
      <c r="G42" t="s">
        <v>258</v>
      </c>
      <c r="H42" t="s">
        <v>430</v>
      </c>
      <c r="I42" t="s">
        <v>252</v>
      </c>
      <c r="J42" s="20">
        <v>45433</v>
      </c>
      <c r="K42" t="s">
        <v>26</v>
      </c>
      <c r="N42">
        <v>0</v>
      </c>
      <c r="O42" t="s">
        <v>98</v>
      </c>
      <c r="P42" s="19">
        <v>14382672</v>
      </c>
      <c r="Q42" s="19">
        <v>14382672</v>
      </c>
      <c r="R42">
        <v>14382672</v>
      </c>
      <c r="S42" s="19">
        <v>0</v>
      </c>
      <c r="T42">
        <v>0</v>
      </c>
      <c r="U42">
        <v>0</v>
      </c>
      <c r="V42">
        <v>0</v>
      </c>
      <c r="W42" s="19">
        <v>2179275</v>
      </c>
      <c r="X42">
        <v>2179275</v>
      </c>
    </row>
    <row r="43" spans="1:24" x14ac:dyDescent="0.35">
      <c r="A43" t="s">
        <v>123</v>
      </c>
      <c r="B43" t="s">
        <v>49</v>
      </c>
      <c r="C43" t="s">
        <v>255</v>
      </c>
      <c r="D43" t="s">
        <v>97</v>
      </c>
      <c r="E43" t="s">
        <v>437</v>
      </c>
      <c r="F43" t="s">
        <v>250</v>
      </c>
      <c r="G43" t="s">
        <v>265</v>
      </c>
      <c r="H43" t="s">
        <v>430</v>
      </c>
      <c r="I43" t="s">
        <v>252</v>
      </c>
      <c r="J43" s="20">
        <v>45433</v>
      </c>
      <c r="K43" t="s">
        <v>26</v>
      </c>
      <c r="L43" s="20"/>
      <c r="M43" s="20"/>
      <c r="N43">
        <v>0</v>
      </c>
      <c r="O43" t="s">
        <v>98</v>
      </c>
      <c r="P43" s="19">
        <v>2221745</v>
      </c>
      <c r="Q43" s="19">
        <v>2221745</v>
      </c>
      <c r="R43" s="19">
        <v>2221745</v>
      </c>
      <c r="S43" s="19">
        <v>0</v>
      </c>
      <c r="T43" s="19">
        <v>0</v>
      </c>
      <c r="U43">
        <v>0</v>
      </c>
      <c r="V43">
        <v>0</v>
      </c>
      <c r="W43" s="19">
        <v>1020435</v>
      </c>
      <c r="X43" s="19">
        <v>1020435</v>
      </c>
    </row>
    <row r="44" spans="1:24" x14ac:dyDescent="0.35">
      <c r="A44" t="s">
        <v>285</v>
      </c>
      <c r="B44" t="s">
        <v>433</v>
      </c>
      <c r="C44" t="s">
        <v>255</v>
      </c>
      <c r="D44" t="s">
        <v>286</v>
      </c>
      <c r="E44" t="s">
        <v>287</v>
      </c>
      <c r="F44" t="s">
        <v>250</v>
      </c>
      <c r="G44" t="s">
        <v>258</v>
      </c>
      <c r="H44" t="s">
        <v>429</v>
      </c>
      <c r="I44" t="s">
        <v>252</v>
      </c>
      <c r="J44" s="20">
        <v>45182</v>
      </c>
      <c r="K44" t="s">
        <v>26</v>
      </c>
      <c r="L44" s="20"/>
      <c r="M44" s="20">
        <v>0</v>
      </c>
      <c r="N44">
        <v>0</v>
      </c>
      <c r="O44" t="s">
        <v>32</v>
      </c>
      <c r="P44" s="19">
        <v>6201533</v>
      </c>
      <c r="Q44" s="19">
        <v>6201533</v>
      </c>
      <c r="R44" s="19">
        <v>6201533</v>
      </c>
      <c r="S44">
        <v>0</v>
      </c>
      <c r="T44">
        <v>0</v>
      </c>
      <c r="U44">
        <v>0</v>
      </c>
      <c r="V44">
        <v>0</v>
      </c>
      <c r="W44" s="19">
        <v>1870000</v>
      </c>
      <c r="X44" s="19">
        <v>1870000</v>
      </c>
    </row>
    <row r="45" spans="1:24" x14ac:dyDescent="0.35">
      <c r="A45" t="s">
        <v>124</v>
      </c>
      <c r="B45" t="s">
        <v>73</v>
      </c>
      <c r="C45" t="s">
        <v>247</v>
      </c>
      <c r="D45" t="s">
        <v>99</v>
      </c>
      <c r="E45" t="s">
        <v>288</v>
      </c>
      <c r="F45" t="s">
        <v>250</v>
      </c>
      <c r="G45" t="s">
        <v>265</v>
      </c>
      <c r="H45" t="s">
        <v>431</v>
      </c>
      <c r="I45" t="s">
        <v>392</v>
      </c>
      <c r="J45" s="20">
        <v>45096</v>
      </c>
      <c r="K45" t="s">
        <v>26</v>
      </c>
      <c r="L45" s="20">
        <v>45183</v>
      </c>
      <c r="M45" s="20">
        <v>45216</v>
      </c>
      <c r="N45">
        <v>4.5</v>
      </c>
      <c r="O45" t="s">
        <v>98</v>
      </c>
      <c r="P45" s="19">
        <v>21276487</v>
      </c>
      <c r="Q45" s="19">
        <v>21276487</v>
      </c>
      <c r="R45" s="19">
        <v>21276487</v>
      </c>
      <c r="S45" s="19">
        <v>0</v>
      </c>
      <c r="T45" s="19">
        <v>0</v>
      </c>
      <c r="U45">
        <v>0</v>
      </c>
      <c r="V45">
        <v>0</v>
      </c>
      <c r="W45" s="19">
        <v>7070840</v>
      </c>
      <c r="X45" s="19">
        <v>7070054</v>
      </c>
    </row>
    <row r="46" spans="1:24" x14ac:dyDescent="0.35">
      <c r="A46" t="s">
        <v>124</v>
      </c>
      <c r="B46" t="s">
        <v>73</v>
      </c>
      <c r="C46" t="s">
        <v>247</v>
      </c>
      <c r="D46" t="s">
        <v>262</v>
      </c>
      <c r="E46" t="s">
        <v>289</v>
      </c>
      <c r="F46" t="s">
        <v>250</v>
      </c>
      <c r="G46" t="s">
        <v>265</v>
      </c>
      <c r="H46" t="s">
        <v>431</v>
      </c>
      <c r="I46" t="s">
        <v>392</v>
      </c>
      <c r="J46" s="20">
        <v>45096</v>
      </c>
      <c r="K46" t="s">
        <v>26</v>
      </c>
      <c r="L46" s="20">
        <v>45183</v>
      </c>
      <c r="M46" s="20">
        <v>45216</v>
      </c>
      <c r="N46">
        <v>4.5</v>
      </c>
      <c r="O46" t="s">
        <v>98</v>
      </c>
      <c r="P46" s="19">
        <v>18023331</v>
      </c>
      <c r="Q46" s="19">
        <v>18023331</v>
      </c>
      <c r="R46" s="19">
        <v>18023331</v>
      </c>
      <c r="S46">
        <v>0</v>
      </c>
      <c r="T46">
        <v>0</v>
      </c>
      <c r="U46">
        <v>0</v>
      </c>
      <c r="V46">
        <v>0</v>
      </c>
      <c r="W46" s="19">
        <v>6702039</v>
      </c>
      <c r="X46">
        <v>6702039</v>
      </c>
    </row>
    <row r="47" spans="1:24" x14ac:dyDescent="0.35">
      <c r="A47" t="s">
        <v>124</v>
      </c>
      <c r="B47" t="s">
        <v>73</v>
      </c>
      <c r="C47" t="s">
        <v>247</v>
      </c>
      <c r="D47" t="s">
        <v>97</v>
      </c>
      <c r="E47" t="s">
        <v>290</v>
      </c>
      <c r="F47" t="s">
        <v>250</v>
      </c>
      <c r="G47" t="s">
        <v>265</v>
      </c>
      <c r="H47" t="s">
        <v>431</v>
      </c>
      <c r="I47" t="s">
        <v>392</v>
      </c>
      <c r="J47" s="20">
        <v>45096</v>
      </c>
      <c r="K47" t="s">
        <v>26</v>
      </c>
      <c r="L47">
        <v>45183</v>
      </c>
      <c r="M47">
        <v>45216</v>
      </c>
      <c r="N47">
        <v>4.5</v>
      </c>
      <c r="O47" t="s">
        <v>98</v>
      </c>
      <c r="P47" s="19">
        <v>5303054</v>
      </c>
      <c r="Q47" s="19">
        <v>5303054</v>
      </c>
      <c r="R47">
        <v>5303054</v>
      </c>
      <c r="S47">
        <v>0</v>
      </c>
      <c r="T47">
        <v>0</v>
      </c>
      <c r="U47">
        <v>0</v>
      </c>
      <c r="V47">
        <v>0</v>
      </c>
      <c r="W47" s="19">
        <v>2565460</v>
      </c>
      <c r="X47">
        <v>2565460</v>
      </c>
    </row>
    <row r="48" spans="1:24" x14ac:dyDescent="0.35">
      <c r="A48" t="s">
        <v>44</v>
      </c>
      <c r="B48" t="s">
        <v>35</v>
      </c>
      <c r="C48" t="s">
        <v>247</v>
      </c>
      <c r="D48" t="s">
        <v>256</v>
      </c>
      <c r="E48" t="s">
        <v>242</v>
      </c>
      <c r="F48" t="s">
        <v>260</v>
      </c>
      <c r="G48" t="s">
        <v>261</v>
      </c>
      <c r="H48" t="s">
        <v>429</v>
      </c>
      <c r="I48" t="s">
        <v>252</v>
      </c>
      <c r="J48" s="20">
        <v>45181</v>
      </c>
      <c r="K48" t="s">
        <v>26</v>
      </c>
      <c r="L48" s="20">
        <v>45400</v>
      </c>
      <c r="M48" s="20">
        <v>45426</v>
      </c>
      <c r="N48">
        <v>8.6999999999999993</v>
      </c>
      <c r="O48" t="s">
        <v>98</v>
      </c>
      <c r="P48" s="19">
        <v>42727438</v>
      </c>
      <c r="Q48" s="19">
        <v>42727438</v>
      </c>
      <c r="R48" s="19">
        <v>42727438</v>
      </c>
      <c r="S48">
        <v>1400000</v>
      </c>
      <c r="T48">
        <v>1400000</v>
      </c>
      <c r="U48">
        <v>0</v>
      </c>
      <c r="V48">
        <v>0</v>
      </c>
      <c r="W48" s="19">
        <v>16190008</v>
      </c>
      <c r="X48" s="19">
        <v>16190008</v>
      </c>
    </row>
    <row r="49" spans="1:24" x14ac:dyDescent="0.35">
      <c r="A49" t="s">
        <v>44</v>
      </c>
      <c r="B49" t="s">
        <v>35</v>
      </c>
      <c r="C49" t="s">
        <v>247</v>
      </c>
      <c r="D49" t="s">
        <v>262</v>
      </c>
      <c r="E49" t="s">
        <v>291</v>
      </c>
      <c r="F49" t="s">
        <v>250</v>
      </c>
      <c r="G49" t="s">
        <v>265</v>
      </c>
      <c r="H49" t="s">
        <v>428</v>
      </c>
      <c r="I49" t="s">
        <v>392</v>
      </c>
      <c r="J49" s="20">
        <v>45027</v>
      </c>
      <c r="K49" t="s">
        <v>26</v>
      </c>
      <c r="L49" s="20">
        <v>45127</v>
      </c>
      <c r="M49" s="20">
        <v>45159</v>
      </c>
      <c r="N49">
        <v>5</v>
      </c>
      <c r="O49" t="s">
        <v>98</v>
      </c>
      <c r="P49" s="19">
        <v>2632098</v>
      </c>
      <c r="Q49" s="19">
        <v>2632098</v>
      </c>
      <c r="R49" s="19">
        <v>2632098</v>
      </c>
      <c r="S49">
        <v>0</v>
      </c>
      <c r="T49">
        <v>0</v>
      </c>
      <c r="U49">
        <v>0</v>
      </c>
      <c r="V49">
        <v>0</v>
      </c>
      <c r="W49" s="19">
        <v>817306</v>
      </c>
      <c r="X49" s="19">
        <v>817306</v>
      </c>
    </row>
    <row r="50" spans="1:24" x14ac:dyDescent="0.35">
      <c r="A50" t="s">
        <v>45</v>
      </c>
      <c r="B50" t="s">
        <v>46</v>
      </c>
      <c r="C50" t="s">
        <v>259</v>
      </c>
      <c r="D50" t="s">
        <v>256</v>
      </c>
      <c r="E50" t="s">
        <v>245</v>
      </c>
      <c r="F50" t="s">
        <v>260</v>
      </c>
      <c r="G50" t="s">
        <v>265</v>
      </c>
      <c r="H50" t="s">
        <v>429</v>
      </c>
      <c r="I50" t="s">
        <v>252</v>
      </c>
      <c r="J50" s="20">
        <v>45182</v>
      </c>
      <c r="K50" t="s">
        <v>26</v>
      </c>
      <c r="L50" s="20">
        <v>45400</v>
      </c>
      <c r="M50" s="20">
        <v>45426</v>
      </c>
      <c r="N50">
        <v>8.6999999999999993</v>
      </c>
      <c r="O50" t="s">
        <v>98</v>
      </c>
      <c r="P50" s="19">
        <v>293272198</v>
      </c>
      <c r="Q50" s="19">
        <v>293272198</v>
      </c>
      <c r="R50" s="19">
        <v>293272198</v>
      </c>
      <c r="S50" s="19">
        <v>4000000</v>
      </c>
      <c r="T50" s="19">
        <v>4000000</v>
      </c>
      <c r="U50">
        <v>0</v>
      </c>
      <c r="V50">
        <v>0</v>
      </c>
      <c r="W50" s="19">
        <v>115323458</v>
      </c>
      <c r="X50" s="19">
        <v>115323458</v>
      </c>
    </row>
    <row r="51" spans="1:24" x14ac:dyDescent="0.35">
      <c r="A51" t="s">
        <v>45</v>
      </c>
      <c r="B51" t="s">
        <v>46</v>
      </c>
      <c r="C51" t="s">
        <v>259</v>
      </c>
      <c r="D51" t="s">
        <v>262</v>
      </c>
      <c r="E51" t="s">
        <v>292</v>
      </c>
      <c r="F51" t="s">
        <v>250</v>
      </c>
      <c r="G51" t="s">
        <v>265</v>
      </c>
      <c r="H51" t="s">
        <v>429</v>
      </c>
      <c r="I51" t="s">
        <v>252</v>
      </c>
      <c r="J51" s="20">
        <v>45182</v>
      </c>
      <c r="K51" t="s">
        <v>26</v>
      </c>
      <c r="L51" s="20">
        <v>45400</v>
      </c>
      <c r="M51" s="20">
        <v>45426</v>
      </c>
      <c r="N51">
        <v>8.6999999999999993</v>
      </c>
      <c r="O51" t="s">
        <v>98</v>
      </c>
      <c r="P51" s="19">
        <v>106298685</v>
      </c>
      <c r="Q51" s="19">
        <v>106298685</v>
      </c>
      <c r="R51" s="19">
        <v>106298685</v>
      </c>
      <c r="S51">
        <v>0</v>
      </c>
      <c r="T51">
        <v>0</v>
      </c>
      <c r="U51">
        <v>0</v>
      </c>
      <c r="V51">
        <v>0</v>
      </c>
      <c r="W51" s="19">
        <v>50109305</v>
      </c>
      <c r="X51" s="19">
        <v>50109305</v>
      </c>
    </row>
    <row r="52" spans="1:24" x14ac:dyDescent="0.35">
      <c r="A52" t="s">
        <v>45</v>
      </c>
      <c r="B52" t="s">
        <v>46</v>
      </c>
      <c r="C52" t="s">
        <v>259</v>
      </c>
      <c r="D52" t="s">
        <v>100</v>
      </c>
      <c r="E52" t="s">
        <v>244</v>
      </c>
      <c r="F52" t="s">
        <v>260</v>
      </c>
      <c r="G52" t="s">
        <v>251</v>
      </c>
      <c r="H52" t="s">
        <v>429</v>
      </c>
      <c r="I52" t="s">
        <v>252</v>
      </c>
      <c r="J52" s="20">
        <v>45182</v>
      </c>
      <c r="K52" t="s">
        <v>26</v>
      </c>
      <c r="L52" s="20">
        <v>45400</v>
      </c>
      <c r="M52" s="20">
        <v>45426</v>
      </c>
      <c r="N52">
        <v>8.6999999999999993</v>
      </c>
      <c r="O52" t="s">
        <v>98</v>
      </c>
      <c r="P52" s="19">
        <v>28000000</v>
      </c>
      <c r="Q52" s="19">
        <v>28000000</v>
      </c>
      <c r="R52" s="19">
        <v>28000000</v>
      </c>
      <c r="S52">
        <v>10000000</v>
      </c>
      <c r="T52">
        <v>10000000</v>
      </c>
      <c r="U52">
        <v>0</v>
      </c>
      <c r="V52">
        <v>0</v>
      </c>
      <c r="W52" s="19">
        <v>24235640</v>
      </c>
      <c r="X52" s="19">
        <v>23602028</v>
      </c>
    </row>
    <row r="53" spans="1:24" x14ac:dyDescent="0.35">
      <c r="A53" t="s">
        <v>125</v>
      </c>
      <c r="B53" t="s">
        <v>433</v>
      </c>
      <c r="C53" t="s">
        <v>255</v>
      </c>
      <c r="D53" t="s">
        <v>248</v>
      </c>
      <c r="E53" t="s">
        <v>293</v>
      </c>
      <c r="F53" t="s">
        <v>250</v>
      </c>
      <c r="G53" t="s">
        <v>258</v>
      </c>
      <c r="H53" t="s">
        <v>430</v>
      </c>
      <c r="I53" t="s">
        <v>252</v>
      </c>
      <c r="J53" s="20">
        <v>45433</v>
      </c>
      <c r="K53" t="s">
        <v>26</v>
      </c>
      <c r="L53" s="20"/>
      <c r="M53" s="20"/>
      <c r="N53">
        <v>0</v>
      </c>
      <c r="O53" t="s">
        <v>32</v>
      </c>
      <c r="P53" s="19">
        <v>8014277</v>
      </c>
      <c r="Q53" s="19">
        <v>8014277</v>
      </c>
      <c r="R53" s="19">
        <v>8014277</v>
      </c>
      <c r="S53">
        <v>0</v>
      </c>
      <c r="T53">
        <v>0</v>
      </c>
      <c r="U53">
        <v>0</v>
      </c>
      <c r="V53">
        <v>0</v>
      </c>
      <c r="W53" s="19">
        <v>2398986</v>
      </c>
      <c r="X53" s="19">
        <v>2398986</v>
      </c>
    </row>
    <row r="54" spans="1:24" x14ac:dyDescent="0.35">
      <c r="A54" t="s">
        <v>126</v>
      </c>
      <c r="B54" t="s">
        <v>433</v>
      </c>
      <c r="C54" t="s">
        <v>247</v>
      </c>
      <c r="D54" t="s">
        <v>256</v>
      </c>
      <c r="E54" t="s">
        <v>294</v>
      </c>
      <c r="F54" t="s">
        <v>250</v>
      </c>
      <c r="G54" t="s">
        <v>261</v>
      </c>
      <c r="H54" t="s">
        <v>431</v>
      </c>
      <c r="I54" t="s">
        <v>392</v>
      </c>
      <c r="J54" s="20">
        <v>45099</v>
      </c>
      <c r="K54" t="s">
        <v>26</v>
      </c>
      <c r="L54">
        <v>45253</v>
      </c>
      <c r="M54">
        <v>45275</v>
      </c>
      <c r="N54">
        <v>6.5</v>
      </c>
      <c r="O54" t="s">
        <v>98</v>
      </c>
      <c r="P54" s="19">
        <v>23415791</v>
      </c>
      <c r="Q54" s="19">
        <v>23415791</v>
      </c>
      <c r="R54">
        <v>23415791</v>
      </c>
      <c r="S54">
        <v>0</v>
      </c>
      <c r="T54">
        <v>0</v>
      </c>
      <c r="U54">
        <v>0</v>
      </c>
      <c r="V54">
        <v>0</v>
      </c>
      <c r="W54" s="19">
        <v>7016279</v>
      </c>
      <c r="X54">
        <v>7016279</v>
      </c>
    </row>
    <row r="55" spans="1:24" x14ac:dyDescent="0.35">
      <c r="A55" t="s">
        <v>126</v>
      </c>
      <c r="B55" t="s">
        <v>433</v>
      </c>
      <c r="C55" t="s">
        <v>247</v>
      </c>
      <c r="D55" t="s">
        <v>262</v>
      </c>
      <c r="E55" t="s">
        <v>295</v>
      </c>
      <c r="F55" t="s">
        <v>250</v>
      </c>
      <c r="G55" t="s">
        <v>261</v>
      </c>
      <c r="H55" t="s">
        <v>429</v>
      </c>
      <c r="I55" t="s">
        <v>252</v>
      </c>
      <c r="J55" s="20">
        <v>45182</v>
      </c>
      <c r="K55" t="s">
        <v>26</v>
      </c>
      <c r="L55" s="20">
        <v>45379</v>
      </c>
      <c r="M55" s="20">
        <v>45401</v>
      </c>
      <c r="N55">
        <v>8</v>
      </c>
      <c r="O55" t="s">
        <v>98</v>
      </c>
      <c r="P55" s="19">
        <v>17551376</v>
      </c>
      <c r="Q55" s="19">
        <v>17551376</v>
      </c>
      <c r="R55" s="19">
        <v>17551376</v>
      </c>
      <c r="S55">
        <v>0</v>
      </c>
      <c r="T55">
        <v>0</v>
      </c>
      <c r="U55">
        <v>0</v>
      </c>
      <c r="V55">
        <v>0</v>
      </c>
      <c r="W55" s="19">
        <v>3779487</v>
      </c>
      <c r="X55" s="19">
        <v>3779487</v>
      </c>
    </row>
    <row r="56" spans="1:24" x14ac:dyDescent="0.35">
      <c r="A56" t="s">
        <v>127</v>
      </c>
      <c r="B56" t="s">
        <v>29</v>
      </c>
      <c r="C56" t="s">
        <v>255</v>
      </c>
      <c r="D56" t="s">
        <v>256</v>
      </c>
      <c r="E56" t="s">
        <v>296</v>
      </c>
      <c r="F56" t="s">
        <v>250</v>
      </c>
      <c r="G56" t="s">
        <v>258</v>
      </c>
      <c r="H56" t="s">
        <v>297</v>
      </c>
      <c r="I56" t="s">
        <v>254</v>
      </c>
      <c r="J56" s="20"/>
      <c r="L56" s="20"/>
      <c r="M56" s="20"/>
      <c r="N56">
        <v>0</v>
      </c>
      <c r="O56" t="s">
        <v>98</v>
      </c>
      <c r="P56" s="19">
        <v>16222756</v>
      </c>
      <c r="Q56" s="19">
        <v>0</v>
      </c>
      <c r="R56" s="19">
        <v>0</v>
      </c>
      <c r="S56">
        <v>0</v>
      </c>
      <c r="T56">
        <v>0</v>
      </c>
      <c r="U56">
        <v>0</v>
      </c>
      <c r="V56">
        <v>0</v>
      </c>
      <c r="W56" s="19">
        <v>0</v>
      </c>
      <c r="X56" s="19">
        <v>0</v>
      </c>
    </row>
    <row r="57" spans="1:24" x14ac:dyDescent="0.35">
      <c r="A57" t="s">
        <v>47</v>
      </c>
      <c r="B57" t="s">
        <v>37</v>
      </c>
      <c r="C57" t="s">
        <v>259</v>
      </c>
      <c r="D57" t="s">
        <v>256</v>
      </c>
      <c r="E57" t="s">
        <v>212</v>
      </c>
      <c r="F57" t="s">
        <v>260</v>
      </c>
      <c r="G57" t="s">
        <v>251</v>
      </c>
      <c r="H57" t="s">
        <v>431</v>
      </c>
      <c r="I57" t="s">
        <v>392</v>
      </c>
      <c r="J57">
        <v>45099</v>
      </c>
      <c r="K57" t="s">
        <v>26</v>
      </c>
      <c r="L57">
        <v>45267</v>
      </c>
      <c r="M57">
        <v>45279</v>
      </c>
      <c r="N57">
        <v>6.6</v>
      </c>
      <c r="O57" t="s">
        <v>98</v>
      </c>
      <c r="P57" s="19">
        <v>113266468</v>
      </c>
      <c r="Q57">
        <v>113266468</v>
      </c>
      <c r="R57">
        <v>113266468</v>
      </c>
      <c r="S57">
        <v>12000000</v>
      </c>
      <c r="T57">
        <v>12000000</v>
      </c>
      <c r="U57">
        <v>0</v>
      </c>
      <c r="V57">
        <v>0</v>
      </c>
      <c r="W57">
        <v>133557022</v>
      </c>
      <c r="X57">
        <v>93394805</v>
      </c>
    </row>
    <row r="58" spans="1:24" x14ac:dyDescent="0.35">
      <c r="A58" t="s">
        <v>47</v>
      </c>
      <c r="B58" t="s">
        <v>37</v>
      </c>
      <c r="C58" t="s">
        <v>259</v>
      </c>
      <c r="D58" t="s">
        <v>262</v>
      </c>
      <c r="E58" t="s">
        <v>213</v>
      </c>
      <c r="F58" t="s">
        <v>260</v>
      </c>
      <c r="G58" t="s">
        <v>251</v>
      </c>
      <c r="H58" t="s">
        <v>431</v>
      </c>
      <c r="I58" t="s">
        <v>392</v>
      </c>
      <c r="J58" s="20">
        <v>45099</v>
      </c>
      <c r="K58" t="s">
        <v>26</v>
      </c>
      <c r="L58">
        <v>45267</v>
      </c>
      <c r="M58">
        <v>45279</v>
      </c>
      <c r="N58">
        <v>6.6</v>
      </c>
      <c r="O58" t="s">
        <v>98</v>
      </c>
      <c r="P58" s="19">
        <v>120781507</v>
      </c>
      <c r="Q58" s="19">
        <v>120781507</v>
      </c>
      <c r="R58" s="19">
        <v>120781507</v>
      </c>
      <c r="S58">
        <v>2000000</v>
      </c>
      <c r="T58">
        <v>2000000</v>
      </c>
      <c r="U58">
        <v>0</v>
      </c>
      <c r="V58">
        <v>0</v>
      </c>
      <c r="W58" s="19">
        <v>109391223</v>
      </c>
      <c r="X58" s="19">
        <v>101210673</v>
      </c>
    </row>
    <row r="59" spans="1:24" x14ac:dyDescent="0.35">
      <c r="A59" t="s">
        <v>128</v>
      </c>
      <c r="B59" t="s">
        <v>49</v>
      </c>
      <c r="C59" t="s">
        <v>247</v>
      </c>
      <c r="D59" t="s">
        <v>99</v>
      </c>
      <c r="E59" t="s">
        <v>298</v>
      </c>
      <c r="F59" t="s">
        <v>250</v>
      </c>
      <c r="G59" t="s">
        <v>261</v>
      </c>
      <c r="H59" t="s">
        <v>428</v>
      </c>
      <c r="I59" t="s">
        <v>392</v>
      </c>
      <c r="J59" s="20">
        <v>45027</v>
      </c>
      <c r="K59" t="s">
        <v>26</v>
      </c>
      <c r="L59" s="20">
        <v>45212</v>
      </c>
      <c r="M59" s="20">
        <v>45239</v>
      </c>
      <c r="N59">
        <v>7.6</v>
      </c>
      <c r="O59" t="s">
        <v>98</v>
      </c>
      <c r="P59" s="19">
        <v>24972106</v>
      </c>
      <c r="Q59" s="19">
        <v>24972106</v>
      </c>
      <c r="R59" s="19">
        <v>24972106</v>
      </c>
      <c r="S59">
        <v>0</v>
      </c>
      <c r="T59">
        <v>0</v>
      </c>
      <c r="U59">
        <v>0</v>
      </c>
      <c r="V59">
        <v>0</v>
      </c>
      <c r="W59" s="19">
        <v>3773716</v>
      </c>
      <c r="X59" s="19">
        <v>3773716</v>
      </c>
    </row>
    <row r="60" spans="1:24" x14ac:dyDescent="0.35">
      <c r="A60" t="s">
        <v>128</v>
      </c>
      <c r="B60" t="s">
        <v>49</v>
      </c>
      <c r="C60" t="s">
        <v>247</v>
      </c>
      <c r="D60" t="s">
        <v>262</v>
      </c>
      <c r="E60" t="s">
        <v>404</v>
      </c>
      <c r="F60" t="s">
        <v>250</v>
      </c>
      <c r="G60" t="s">
        <v>271</v>
      </c>
      <c r="H60" t="s">
        <v>430</v>
      </c>
      <c r="I60" t="s">
        <v>252</v>
      </c>
      <c r="J60" s="20">
        <v>45433</v>
      </c>
      <c r="K60" t="s">
        <v>26</v>
      </c>
      <c r="L60" s="20"/>
      <c r="M60" s="20"/>
      <c r="N60">
        <v>0</v>
      </c>
      <c r="O60" t="s">
        <v>98</v>
      </c>
      <c r="P60" s="19">
        <v>3553464</v>
      </c>
      <c r="Q60" s="19">
        <v>3553464</v>
      </c>
      <c r="R60" s="19">
        <v>3553464</v>
      </c>
      <c r="S60">
        <v>0</v>
      </c>
      <c r="T60">
        <v>0</v>
      </c>
      <c r="U60">
        <v>0</v>
      </c>
      <c r="V60">
        <v>0</v>
      </c>
      <c r="W60" s="19">
        <v>1676916</v>
      </c>
      <c r="X60" s="19">
        <v>1240916</v>
      </c>
    </row>
    <row r="61" spans="1:24" x14ac:dyDescent="0.35">
      <c r="A61" t="s">
        <v>128</v>
      </c>
      <c r="B61" t="s">
        <v>49</v>
      </c>
      <c r="C61" t="s">
        <v>247</v>
      </c>
      <c r="D61" t="s">
        <v>97</v>
      </c>
      <c r="E61" t="s">
        <v>405</v>
      </c>
      <c r="F61" t="s">
        <v>250</v>
      </c>
      <c r="G61" t="s">
        <v>271</v>
      </c>
      <c r="H61" t="s">
        <v>435</v>
      </c>
      <c r="I61" t="s">
        <v>254</v>
      </c>
      <c r="J61" s="20"/>
      <c r="L61" s="20"/>
      <c r="M61" s="20"/>
      <c r="N61">
        <v>0</v>
      </c>
      <c r="O61" t="s">
        <v>98</v>
      </c>
      <c r="P61" s="19">
        <v>3213134</v>
      </c>
      <c r="Q61" s="19">
        <v>0</v>
      </c>
      <c r="R61" s="19">
        <v>0</v>
      </c>
      <c r="S61">
        <v>0</v>
      </c>
      <c r="T61">
        <v>0</v>
      </c>
      <c r="U61">
        <v>0</v>
      </c>
      <c r="V61">
        <v>0</v>
      </c>
      <c r="W61" s="19">
        <v>0</v>
      </c>
      <c r="X61" s="19">
        <v>0</v>
      </c>
    </row>
    <row r="62" spans="1:24" x14ac:dyDescent="0.35">
      <c r="A62" t="s">
        <v>129</v>
      </c>
      <c r="B62" t="s">
        <v>433</v>
      </c>
      <c r="C62" t="s">
        <v>247</v>
      </c>
      <c r="D62" t="s">
        <v>256</v>
      </c>
      <c r="E62" t="s">
        <v>299</v>
      </c>
      <c r="F62" t="s">
        <v>250</v>
      </c>
      <c r="G62" t="s">
        <v>261</v>
      </c>
      <c r="H62" t="s">
        <v>431</v>
      </c>
      <c r="I62" t="s">
        <v>392</v>
      </c>
      <c r="J62" s="20">
        <v>45096</v>
      </c>
      <c r="K62" t="s">
        <v>26</v>
      </c>
      <c r="L62" s="20">
        <v>45232</v>
      </c>
      <c r="M62" s="20">
        <v>45264</v>
      </c>
      <c r="N62">
        <v>6.1</v>
      </c>
      <c r="O62" t="s">
        <v>98</v>
      </c>
      <c r="P62" s="19">
        <v>63676732</v>
      </c>
      <c r="Q62" s="19">
        <v>63676732</v>
      </c>
      <c r="R62" s="19">
        <v>63676732</v>
      </c>
      <c r="S62">
        <v>0</v>
      </c>
      <c r="T62">
        <v>0</v>
      </c>
      <c r="U62">
        <v>0</v>
      </c>
      <c r="V62">
        <v>0</v>
      </c>
      <c r="W62" s="19">
        <v>19898759</v>
      </c>
      <c r="X62" s="19">
        <v>19898759</v>
      </c>
    </row>
    <row r="63" spans="1:24" x14ac:dyDescent="0.35">
      <c r="A63" t="s">
        <v>129</v>
      </c>
      <c r="B63" t="s">
        <v>433</v>
      </c>
      <c r="C63" t="s">
        <v>247</v>
      </c>
      <c r="D63" t="s">
        <v>262</v>
      </c>
      <c r="E63" t="s">
        <v>300</v>
      </c>
      <c r="F63" t="s">
        <v>250</v>
      </c>
      <c r="G63" t="s">
        <v>261</v>
      </c>
      <c r="H63" t="s">
        <v>431</v>
      </c>
      <c r="I63" t="s">
        <v>392</v>
      </c>
      <c r="J63" s="20">
        <v>45096</v>
      </c>
      <c r="K63" t="s">
        <v>26</v>
      </c>
      <c r="L63">
        <v>45232</v>
      </c>
      <c r="M63">
        <v>45264</v>
      </c>
      <c r="N63">
        <v>6.1</v>
      </c>
      <c r="O63" t="s">
        <v>98</v>
      </c>
      <c r="P63">
        <v>81506179</v>
      </c>
      <c r="Q63">
        <v>81506179</v>
      </c>
      <c r="R63">
        <v>81506179</v>
      </c>
      <c r="S63">
        <v>0</v>
      </c>
      <c r="T63">
        <v>0</v>
      </c>
      <c r="U63">
        <v>0</v>
      </c>
      <c r="V63">
        <v>0</v>
      </c>
      <c r="W63" s="19">
        <v>25503105</v>
      </c>
      <c r="X63" s="19">
        <v>25503105</v>
      </c>
    </row>
    <row r="64" spans="1:24" x14ac:dyDescent="0.35">
      <c r="A64" t="s">
        <v>130</v>
      </c>
      <c r="B64" t="s">
        <v>433</v>
      </c>
      <c r="C64" t="s">
        <v>247</v>
      </c>
      <c r="D64" t="s">
        <v>256</v>
      </c>
      <c r="E64" t="s">
        <v>301</v>
      </c>
      <c r="F64" t="s">
        <v>250</v>
      </c>
      <c r="G64" t="s">
        <v>261</v>
      </c>
      <c r="H64" t="s">
        <v>431</v>
      </c>
      <c r="I64" t="s">
        <v>392</v>
      </c>
      <c r="J64" s="20">
        <v>45096</v>
      </c>
      <c r="K64" t="s">
        <v>26</v>
      </c>
      <c r="L64" s="20">
        <v>45225</v>
      </c>
      <c r="M64" s="20">
        <v>45243</v>
      </c>
      <c r="N64">
        <v>5.4</v>
      </c>
      <c r="O64" t="s">
        <v>32</v>
      </c>
      <c r="P64" s="19">
        <v>27534509</v>
      </c>
      <c r="Q64" s="19">
        <v>27534509</v>
      </c>
      <c r="R64" s="19">
        <v>27534509</v>
      </c>
      <c r="S64">
        <v>0</v>
      </c>
      <c r="T64">
        <v>0</v>
      </c>
      <c r="U64">
        <v>0</v>
      </c>
      <c r="V64">
        <v>0</v>
      </c>
      <c r="W64" s="19">
        <v>9061412</v>
      </c>
      <c r="X64" s="19">
        <v>9061412</v>
      </c>
    </row>
    <row r="65" spans="1:24" x14ac:dyDescent="0.35">
      <c r="A65" t="s">
        <v>130</v>
      </c>
      <c r="B65" t="s">
        <v>433</v>
      </c>
      <c r="C65" t="s">
        <v>247</v>
      </c>
      <c r="D65" t="s">
        <v>262</v>
      </c>
      <c r="E65" t="s">
        <v>302</v>
      </c>
      <c r="F65" t="s">
        <v>250</v>
      </c>
      <c r="G65" t="s">
        <v>261</v>
      </c>
      <c r="H65" t="s">
        <v>428</v>
      </c>
      <c r="I65" t="s">
        <v>392</v>
      </c>
      <c r="J65" s="20">
        <v>45027</v>
      </c>
      <c r="K65" t="s">
        <v>26</v>
      </c>
      <c r="L65" s="20">
        <v>45127</v>
      </c>
      <c r="M65" s="20">
        <v>45159</v>
      </c>
      <c r="N65">
        <v>5</v>
      </c>
      <c r="O65" t="s">
        <v>32</v>
      </c>
      <c r="P65" s="19">
        <v>29773487</v>
      </c>
      <c r="Q65" s="19">
        <v>29773487</v>
      </c>
      <c r="R65" s="19">
        <v>29773487</v>
      </c>
      <c r="S65" s="19">
        <v>0</v>
      </c>
      <c r="T65" s="19">
        <v>0</v>
      </c>
      <c r="U65">
        <v>0</v>
      </c>
      <c r="V65">
        <v>0</v>
      </c>
      <c r="W65" s="19">
        <v>9700000</v>
      </c>
      <c r="X65" s="19">
        <v>9700000</v>
      </c>
    </row>
    <row r="66" spans="1:24" x14ac:dyDescent="0.35">
      <c r="A66" t="s">
        <v>131</v>
      </c>
      <c r="B66" t="s">
        <v>49</v>
      </c>
      <c r="C66" t="s">
        <v>255</v>
      </c>
      <c r="D66" t="s">
        <v>256</v>
      </c>
      <c r="E66" t="s">
        <v>406</v>
      </c>
      <c r="F66" t="s">
        <v>250</v>
      </c>
      <c r="G66" t="s">
        <v>271</v>
      </c>
      <c r="H66" t="s">
        <v>430</v>
      </c>
      <c r="I66" t="s">
        <v>252</v>
      </c>
      <c r="J66" s="20">
        <v>45434</v>
      </c>
      <c r="K66" t="s">
        <v>26</v>
      </c>
      <c r="L66" s="20"/>
      <c r="M66" s="20"/>
      <c r="N66">
        <v>0</v>
      </c>
      <c r="O66" t="s">
        <v>98</v>
      </c>
      <c r="P66" s="19">
        <v>4566316</v>
      </c>
      <c r="Q66" s="19">
        <v>4566316</v>
      </c>
      <c r="R66" s="19">
        <v>4566316</v>
      </c>
      <c r="S66">
        <v>0</v>
      </c>
      <c r="T66">
        <v>0</v>
      </c>
      <c r="U66">
        <v>0</v>
      </c>
      <c r="V66">
        <v>0</v>
      </c>
      <c r="W66" s="19">
        <v>697506</v>
      </c>
      <c r="X66" s="19">
        <v>0</v>
      </c>
    </row>
    <row r="67" spans="1:24" x14ac:dyDescent="0.35">
      <c r="A67" t="s">
        <v>131</v>
      </c>
      <c r="B67" t="s">
        <v>49</v>
      </c>
      <c r="C67" t="s">
        <v>255</v>
      </c>
      <c r="D67" t="s">
        <v>262</v>
      </c>
      <c r="E67" t="s">
        <v>407</v>
      </c>
      <c r="F67" t="s">
        <v>250</v>
      </c>
      <c r="G67" t="s">
        <v>271</v>
      </c>
      <c r="H67" t="s">
        <v>297</v>
      </c>
      <c r="I67" t="s">
        <v>254</v>
      </c>
      <c r="J67" s="20"/>
      <c r="L67" s="20"/>
      <c r="M67" s="20"/>
      <c r="N67">
        <v>0</v>
      </c>
      <c r="O67" t="s">
        <v>98</v>
      </c>
      <c r="P67" s="19">
        <v>1882532</v>
      </c>
      <c r="Q67" s="19">
        <v>0</v>
      </c>
      <c r="R67" s="19">
        <v>0</v>
      </c>
      <c r="S67" s="19">
        <v>0</v>
      </c>
      <c r="T67" s="19">
        <v>0</v>
      </c>
      <c r="U67">
        <v>0</v>
      </c>
      <c r="V67">
        <v>0</v>
      </c>
      <c r="W67" s="19">
        <v>0</v>
      </c>
      <c r="X67" s="19">
        <v>0</v>
      </c>
    </row>
    <row r="68" spans="1:24" x14ac:dyDescent="0.35">
      <c r="A68" t="s">
        <v>132</v>
      </c>
      <c r="B68" t="s">
        <v>49</v>
      </c>
      <c r="C68" t="s">
        <v>247</v>
      </c>
      <c r="D68" t="s">
        <v>268</v>
      </c>
      <c r="E68" t="s">
        <v>303</v>
      </c>
      <c r="F68" t="s">
        <v>250</v>
      </c>
      <c r="G68" t="s">
        <v>261</v>
      </c>
      <c r="H68" t="s">
        <v>431</v>
      </c>
      <c r="I68" t="s">
        <v>392</v>
      </c>
      <c r="J68" s="20">
        <v>45096</v>
      </c>
      <c r="K68" t="s">
        <v>26</v>
      </c>
      <c r="L68" s="20">
        <v>45253</v>
      </c>
      <c r="M68" s="20">
        <v>45275</v>
      </c>
      <c r="N68">
        <v>6.5</v>
      </c>
      <c r="O68" t="s">
        <v>98</v>
      </c>
      <c r="P68" s="19">
        <v>110796378</v>
      </c>
      <c r="Q68" s="19">
        <v>110796378</v>
      </c>
      <c r="R68" s="19">
        <v>110796378</v>
      </c>
      <c r="S68">
        <v>0</v>
      </c>
      <c r="T68">
        <v>0</v>
      </c>
      <c r="U68">
        <v>0</v>
      </c>
      <c r="V68">
        <v>0</v>
      </c>
      <c r="W68" s="19">
        <v>31769384</v>
      </c>
      <c r="X68" s="19">
        <v>31769384</v>
      </c>
    </row>
    <row r="69" spans="1:24" x14ac:dyDescent="0.35">
      <c r="A69" t="s">
        <v>48</v>
      </c>
      <c r="B69" t="s">
        <v>49</v>
      </c>
      <c r="C69" t="s">
        <v>255</v>
      </c>
      <c r="D69" t="s">
        <v>256</v>
      </c>
      <c r="E69" t="s">
        <v>408</v>
      </c>
      <c r="F69" t="s">
        <v>250</v>
      </c>
      <c r="G69" t="s">
        <v>258</v>
      </c>
      <c r="H69" t="s">
        <v>297</v>
      </c>
      <c r="I69" t="s">
        <v>254</v>
      </c>
      <c r="J69" s="20"/>
      <c r="L69" s="20"/>
      <c r="M69" s="20"/>
      <c r="N69">
        <v>0</v>
      </c>
      <c r="O69" t="s">
        <v>98</v>
      </c>
      <c r="P69" s="19">
        <v>15207963</v>
      </c>
      <c r="Q69" s="19">
        <v>0</v>
      </c>
      <c r="R69" s="19">
        <v>0</v>
      </c>
      <c r="S69" s="19">
        <v>0</v>
      </c>
      <c r="T69" s="19">
        <v>0</v>
      </c>
      <c r="U69">
        <v>0</v>
      </c>
      <c r="V69">
        <v>0</v>
      </c>
      <c r="W69" s="19">
        <v>0</v>
      </c>
      <c r="X69" s="19">
        <v>0</v>
      </c>
    </row>
    <row r="70" spans="1:24" x14ac:dyDescent="0.35">
      <c r="A70" t="s">
        <v>48</v>
      </c>
      <c r="B70" t="s">
        <v>49</v>
      </c>
      <c r="C70" t="s">
        <v>255</v>
      </c>
      <c r="D70" t="s">
        <v>262</v>
      </c>
      <c r="E70" t="s">
        <v>304</v>
      </c>
      <c r="F70" t="s">
        <v>250</v>
      </c>
      <c r="G70" t="s">
        <v>258</v>
      </c>
      <c r="H70" t="s">
        <v>428</v>
      </c>
      <c r="I70" t="s">
        <v>392</v>
      </c>
      <c r="J70" s="20">
        <v>45027</v>
      </c>
      <c r="K70" t="s">
        <v>26</v>
      </c>
      <c r="L70">
        <v>45232</v>
      </c>
      <c r="M70">
        <v>45264</v>
      </c>
      <c r="N70">
        <v>8.4</v>
      </c>
      <c r="O70" t="s">
        <v>98</v>
      </c>
      <c r="P70" s="19">
        <v>3002794</v>
      </c>
      <c r="Q70" s="19">
        <v>3002794</v>
      </c>
      <c r="R70">
        <v>3002794</v>
      </c>
      <c r="S70">
        <v>0</v>
      </c>
      <c r="T70">
        <v>0</v>
      </c>
      <c r="U70">
        <v>0</v>
      </c>
      <c r="V70">
        <v>0</v>
      </c>
      <c r="W70" s="19">
        <v>1538481</v>
      </c>
      <c r="X70">
        <v>1532912</v>
      </c>
    </row>
    <row r="71" spans="1:24" x14ac:dyDescent="0.35">
      <c r="A71" t="s">
        <v>133</v>
      </c>
      <c r="B71" t="s">
        <v>25</v>
      </c>
      <c r="C71" t="s">
        <v>259</v>
      </c>
      <c r="D71" t="s">
        <v>99</v>
      </c>
      <c r="E71" t="s">
        <v>305</v>
      </c>
      <c r="F71" t="s">
        <v>250</v>
      </c>
      <c r="G71" t="s">
        <v>265</v>
      </c>
      <c r="H71" t="s">
        <v>429</v>
      </c>
      <c r="I71" t="s">
        <v>392</v>
      </c>
      <c r="J71" s="20">
        <v>45183</v>
      </c>
      <c r="K71" t="s">
        <v>26</v>
      </c>
      <c r="L71">
        <v>45350</v>
      </c>
      <c r="M71">
        <v>45377</v>
      </c>
      <c r="N71">
        <v>7.1</v>
      </c>
      <c r="O71" t="s">
        <v>98</v>
      </c>
      <c r="P71" s="19">
        <v>155000000</v>
      </c>
      <c r="Q71" s="19">
        <v>155000000</v>
      </c>
      <c r="R71">
        <v>155000000</v>
      </c>
      <c r="S71">
        <v>0</v>
      </c>
      <c r="T71">
        <v>0</v>
      </c>
      <c r="U71">
        <v>0</v>
      </c>
      <c r="V71">
        <v>0</v>
      </c>
      <c r="W71" s="19">
        <v>29556697</v>
      </c>
      <c r="X71">
        <v>29556697</v>
      </c>
    </row>
    <row r="72" spans="1:24" x14ac:dyDescent="0.35">
      <c r="A72" t="s">
        <v>133</v>
      </c>
      <c r="B72" t="s">
        <v>25</v>
      </c>
      <c r="C72" t="s">
        <v>259</v>
      </c>
      <c r="D72" t="s">
        <v>262</v>
      </c>
      <c r="E72" t="s">
        <v>306</v>
      </c>
      <c r="F72" t="s">
        <v>250</v>
      </c>
      <c r="G72" t="s">
        <v>265</v>
      </c>
      <c r="H72" t="s">
        <v>429</v>
      </c>
      <c r="I72" t="s">
        <v>392</v>
      </c>
      <c r="J72" s="20">
        <v>45183</v>
      </c>
      <c r="K72" t="s">
        <v>26</v>
      </c>
      <c r="L72" s="20">
        <v>45350</v>
      </c>
      <c r="M72" s="20">
        <v>45377</v>
      </c>
      <c r="N72">
        <v>7.1</v>
      </c>
      <c r="O72" t="s">
        <v>98</v>
      </c>
      <c r="P72" s="19">
        <v>65000000</v>
      </c>
      <c r="Q72" s="19">
        <v>65000000</v>
      </c>
      <c r="R72" s="19">
        <v>65000000</v>
      </c>
      <c r="S72">
        <v>0</v>
      </c>
      <c r="T72">
        <v>0</v>
      </c>
      <c r="U72">
        <v>0</v>
      </c>
      <c r="V72">
        <v>0</v>
      </c>
      <c r="W72" s="19">
        <v>2176170</v>
      </c>
      <c r="X72" s="19">
        <v>2176170</v>
      </c>
    </row>
    <row r="73" spans="1:24" x14ac:dyDescent="0.35">
      <c r="A73" t="s">
        <v>133</v>
      </c>
      <c r="B73" t="s">
        <v>25</v>
      </c>
      <c r="C73" t="s">
        <v>259</v>
      </c>
      <c r="D73" t="s">
        <v>97</v>
      </c>
      <c r="E73" t="s">
        <v>307</v>
      </c>
      <c r="F73" t="s">
        <v>260</v>
      </c>
      <c r="G73" t="s">
        <v>251</v>
      </c>
      <c r="H73" t="s">
        <v>429</v>
      </c>
      <c r="I73" t="s">
        <v>392</v>
      </c>
      <c r="J73" s="20">
        <v>45183</v>
      </c>
      <c r="K73" t="s">
        <v>26</v>
      </c>
      <c r="L73" s="20">
        <v>45350</v>
      </c>
      <c r="M73" s="20">
        <v>45377</v>
      </c>
      <c r="N73">
        <v>7.1</v>
      </c>
      <c r="O73" t="s">
        <v>98</v>
      </c>
      <c r="P73" s="19">
        <v>280000000</v>
      </c>
      <c r="Q73" s="19">
        <v>280000000</v>
      </c>
      <c r="R73" s="19">
        <v>280000000</v>
      </c>
      <c r="S73">
        <v>4000000</v>
      </c>
      <c r="T73">
        <v>4000000</v>
      </c>
      <c r="U73">
        <v>0</v>
      </c>
      <c r="V73">
        <v>0</v>
      </c>
      <c r="W73" s="19">
        <v>115983339</v>
      </c>
      <c r="X73" s="19">
        <v>115983339</v>
      </c>
    </row>
    <row r="74" spans="1:24" x14ac:dyDescent="0.35">
      <c r="A74" t="s">
        <v>50</v>
      </c>
      <c r="B74" t="s">
        <v>25</v>
      </c>
      <c r="C74" t="s">
        <v>259</v>
      </c>
      <c r="D74" t="s">
        <v>99</v>
      </c>
      <c r="E74" t="s">
        <v>214</v>
      </c>
      <c r="F74" t="s">
        <v>260</v>
      </c>
      <c r="G74" t="s">
        <v>251</v>
      </c>
      <c r="H74" t="s">
        <v>428</v>
      </c>
      <c r="I74" t="s">
        <v>392</v>
      </c>
      <c r="J74">
        <v>45027</v>
      </c>
      <c r="K74" t="s">
        <v>26</v>
      </c>
      <c r="L74">
        <v>45212</v>
      </c>
      <c r="M74">
        <v>45239</v>
      </c>
      <c r="N74">
        <v>7.6</v>
      </c>
      <c r="O74" t="s">
        <v>98</v>
      </c>
      <c r="P74" s="19">
        <v>100201509</v>
      </c>
      <c r="Q74">
        <v>100201509</v>
      </c>
      <c r="R74">
        <v>100201509</v>
      </c>
      <c r="S74">
        <v>3500000</v>
      </c>
      <c r="T74">
        <v>3500000</v>
      </c>
      <c r="U74">
        <v>0</v>
      </c>
      <c r="V74">
        <v>0</v>
      </c>
      <c r="W74">
        <v>50175000</v>
      </c>
      <c r="X74">
        <v>36750000</v>
      </c>
    </row>
    <row r="75" spans="1:24" x14ac:dyDescent="0.35">
      <c r="A75" t="s">
        <v>50</v>
      </c>
      <c r="B75" t="s">
        <v>25</v>
      </c>
      <c r="C75" t="s">
        <v>259</v>
      </c>
      <c r="D75" t="s">
        <v>262</v>
      </c>
      <c r="E75" t="s">
        <v>308</v>
      </c>
      <c r="F75" t="s">
        <v>250</v>
      </c>
      <c r="G75" t="s">
        <v>265</v>
      </c>
      <c r="H75" t="s">
        <v>428</v>
      </c>
      <c r="I75" t="s">
        <v>392</v>
      </c>
      <c r="J75" s="20">
        <v>45029</v>
      </c>
      <c r="K75" t="s">
        <v>26</v>
      </c>
      <c r="L75" s="20">
        <v>45212</v>
      </c>
      <c r="M75" s="20">
        <v>45239</v>
      </c>
      <c r="N75">
        <v>7.6</v>
      </c>
      <c r="O75" t="s">
        <v>98</v>
      </c>
      <c r="P75" s="19">
        <v>35622273</v>
      </c>
      <c r="Q75" s="19">
        <v>35622272</v>
      </c>
      <c r="R75" s="19">
        <v>35622272</v>
      </c>
      <c r="S75" s="19">
        <v>0</v>
      </c>
      <c r="T75" s="19">
        <v>0</v>
      </c>
      <c r="U75">
        <v>0</v>
      </c>
      <c r="V75">
        <v>0</v>
      </c>
      <c r="W75" s="19">
        <v>81032800</v>
      </c>
      <c r="X75" s="19">
        <v>50333012</v>
      </c>
    </row>
    <row r="76" spans="1:24" x14ac:dyDescent="0.35">
      <c r="A76" t="s">
        <v>50</v>
      </c>
      <c r="B76" t="s">
        <v>25</v>
      </c>
      <c r="C76" t="s">
        <v>259</v>
      </c>
      <c r="D76" t="s">
        <v>309</v>
      </c>
      <c r="E76" t="s">
        <v>215</v>
      </c>
      <c r="F76" t="s">
        <v>260</v>
      </c>
      <c r="G76" t="s">
        <v>265</v>
      </c>
      <c r="H76" t="s">
        <v>428</v>
      </c>
      <c r="I76" t="s">
        <v>392</v>
      </c>
      <c r="J76" s="20">
        <v>45028</v>
      </c>
      <c r="K76" t="s">
        <v>26</v>
      </c>
      <c r="L76" s="20">
        <v>45212</v>
      </c>
      <c r="M76" s="20">
        <v>45239</v>
      </c>
      <c r="N76">
        <v>7.6</v>
      </c>
      <c r="O76" t="s">
        <v>98</v>
      </c>
      <c r="P76" s="19">
        <v>159419800</v>
      </c>
      <c r="Q76" s="19">
        <v>159419800</v>
      </c>
      <c r="R76" s="19">
        <v>159419800</v>
      </c>
      <c r="S76">
        <v>11000000</v>
      </c>
      <c r="T76">
        <v>11000000</v>
      </c>
      <c r="U76">
        <v>0</v>
      </c>
      <c r="V76">
        <v>0</v>
      </c>
      <c r="W76" s="19">
        <v>232058615</v>
      </c>
      <c r="X76" s="19">
        <v>232058615</v>
      </c>
    </row>
    <row r="77" spans="1:24" x14ac:dyDescent="0.35">
      <c r="A77" t="s">
        <v>134</v>
      </c>
      <c r="B77" t="s">
        <v>61</v>
      </c>
      <c r="C77" t="s">
        <v>255</v>
      </c>
      <c r="D77" t="s">
        <v>99</v>
      </c>
      <c r="E77" t="s">
        <v>310</v>
      </c>
      <c r="F77" t="s">
        <v>250</v>
      </c>
      <c r="G77" t="s">
        <v>258</v>
      </c>
      <c r="H77" t="s">
        <v>431</v>
      </c>
      <c r="I77" t="s">
        <v>392</v>
      </c>
      <c r="J77" s="20">
        <v>45096</v>
      </c>
      <c r="K77" t="s">
        <v>26</v>
      </c>
      <c r="L77" s="20">
        <v>45254</v>
      </c>
      <c r="M77" s="20">
        <v>45268</v>
      </c>
      <c r="N77">
        <v>6.2</v>
      </c>
      <c r="O77" t="s">
        <v>98</v>
      </c>
      <c r="P77" s="19">
        <v>13983498</v>
      </c>
      <c r="Q77" s="19">
        <v>13983498</v>
      </c>
      <c r="R77" s="19">
        <v>13983498</v>
      </c>
      <c r="S77">
        <v>0</v>
      </c>
      <c r="T77">
        <v>0</v>
      </c>
      <c r="U77">
        <v>0</v>
      </c>
      <c r="V77">
        <v>0</v>
      </c>
      <c r="W77" s="19">
        <v>4691845</v>
      </c>
      <c r="X77" s="19">
        <v>4691845</v>
      </c>
    </row>
    <row r="78" spans="1:24" x14ac:dyDescent="0.35">
      <c r="A78" t="s">
        <v>51</v>
      </c>
      <c r="B78" t="s">
        <v>49</v>
      </c>
      <c r="C78" t="s">
        <v>255</v>
      </c>
      <c r="D78" t="s">
        <v>99</v>
      </c>
      <c r="E78" t="s">
        <v>311</v>
      </c>
      <c r="F78" t="s">
        <v>260</v>
      </c>
      <c r="G78" t="s">
        <v>258</v>
      </c>
      <c r="H78" t="s">
        <v>430</v>
      </c>
      <c r="I78" t="s">
        <v>252</v>
      </c>
      <c r="J78" s="20">
        <v>45433</v>
      </c>
      <c r="K78" t="s">
        <v>26</v>
      </c>
      <c r="L78" s="20"/>
      <c r="M78" s="20"/>
      <c r="N78">
        <v>0</v>
      </c>
      <c r="O78" t="s">
        <v>98</v>
      </c>
      <c r="P78" s="19">
        <v>13523239</v>
      </c>
      <c r="Q78" s="19">
        <v>13523239</v>
      </c>
      <c r="R78" s="19">
        <v>13523239</v>
      </c>
      <c r="S78">
        <v>1900000</v>
      </c>
      <c r="T78">
        <v>1900000</v>
      </c>
      <c r="U78">
        <v>0</v>
      </c>
      <c r="V78">
        <v>0</v>
      </c>
      <c r="W78" s="19">
        <v>3956030</v>
      </c>
      <c r="X78" s="19">
        <v>0</v>
      </c>
    </row>
    <row r="79" spans="1:24" x14ac:dyDescent="0.35">
      <c r="A79" t="s">
        <v>135</v>
      </c>
      <c r="B79" t="s">
        <v>29</v>
      </c>
      <c r="C79" t="s">
        <v>255</v>
      </c>
      <c r="D79" t="s">
        <v>99</v>
      </c>
      <c r="E79" t="s">
        <v>312</v>
      </c>
      <c r="F79" t="s">
        <v>250</v>
      </c>
      <c r="G79" t="s">
        <v>258</v>
      </c>
      <c r="H79" t="s">
        <v>431</v>
      </c>
      <c r="I79" t="s">
        <v>392</v>
      </c>
      <c r="J79" s="20">
        <v>45096</v>
      </c>
      <c r="K79" t="s">
        <v>26</v>
      </c>
      <c r="L79">
        <v>45225</v>
      </c>
      <c r="M79">
        <v>45243</v>
      </c>
      <c r="N79">
        <v>5.4</v>
      </c>
      <c r="O79" t="s">
        <v>98</v>
      </c>
      <c r="P79" s="19">
        <v>7422991</v>
      </c>
      <c r="Q79" s="19">
        <v>7422991</v>
      </c>
      <c r="R79" s="19">
        <v>7422991</v>
      </c>
      <c r="S79">
        <v>0</v>
      </c>
      <c r="T79">
        <v>0</v>
      </c>
      <c r="U79">
        <v>0</v>
      </c>
      <c r="V79">
        <v>0</v>
      </c>
      <c r="W79" s="19">
        <v>4557887</v>
      </c>
      <c r="X79" s="19">
        <v>4557887</v>
      </c>
    </row>
    <row r="80" spans="1:24" x14ac:dyDescent="0.35">
      <c r="A80" t="s">
        <v>135</v>
      </c>
      <c r="B80" t="s">
        <v>29</v>
      </c>
      <c r="C80" t="s">
        <v>255</v>
      </c>
      <c r="D80" t="s">
        <v>97</v>
      </c>
      <c r="E80" t="s">
        <v>409</v>
      </c>
      <c r="F80" t="s">
        <v>250</v>
      </c>
      <c r="G80" t="s">
        <v>258</v>
      </c>
      <c r="H80" t="s">
        <v>297</v>
      </c>
      <c r="I80" t="s">
        <v>254</v>
      </c>
      <c r="J80" s="20"/>
      <c r="L80" s="20"/>
      <c r="M80" s="20"/>
      <c r="N80">
        <v>0</v>
      </c>
      <c r="O80" t="s">
        <v>98</v>
      </c>
      <c r="P80" s="19">
        <v>7422991</v>
      </c>
      <c r="Q80" s="19">
        <v>0</v>
      </c>
      <c r="R80" s="19">
        <v>0</v>
      </c>
      <c r="S80">
        <v>0</v>
      </c>
      <c r="T80">
        <v>0</v>
      </c>
      <c r="U80">
        <v>0</v>
      </c>
      <c r="V80">
        <v>0</v>
      </c>
      <c r="W80" s="19">
        <v>0</v>
      </c>
      <c r="X80" s="19">
        <v>0</v>
      </c>
    </row>
    <row r="81" spans="1:24" x14ac:dyDescent="0.35">
      <c r="A81" t="s">
        <v>52</v>
      </c>
      <c r="B81" t="s">
        <v>46</v>
      </c>
      <c r="C81" t="s">
        <v>259</v>
      </c>
      <c r="D81" t="s">
        <v>256</v>
      </c>
      <c r="E81" t="s">
        <v>218</v>
      </c>
      <c r="F81" t="s">
        <v>260</v>
      </c>
      <c r="G81" t="s">
        <v>251</v>
      </c>
      <c r="H81" t="s">
        <v>429</v>
      </c>
      <c r="I81" t="s">
        <v>252</v>
      </c>
      <c r="J81" s="20">
        <v>45182</v>
      </c>
      <c r="K81" t="s">
        <v>26</v>
      </c>
      <c r="L81" s="20">
        <v>45435</v>
      </c>
      <c r="M81" s="20">
        <v>45460</v>
      </c>
      <c r="N81">
        <v>9.8000000000000007</v>
      </c>
      <c r="O81" t="s">
        <v>98</v>
      </c>
      <c r="P81" s="19">
        <v>320146718</v>
      </c>
      <c r="Q81" s="19">
        <v>320146718</v>
      </c>
      <c r="R81" s="19">
        <v>320146718</v>
      </c>
      <c r="S81">
        <v>14907667</v>
      </c>
      <c r="T81">
        <v>14907667</v>
      </c>
      <c r="U81">
        <v>0</v>
      </c>
      <c r="V81">
        <v>0</v>
      </c>
      <c r="W81" s="19">
        <v>136872887</v>
      </c>
      <c r="X81" s="19">
        <v>136215856</v>
      </c>
    </row>
    <row r="82" spans="1:24" x14ac:dyDescent="0.35">
      <c r="A82" t="s">
        <v>52</v>
      </c>
      <c r="B82" t="s">
        <v>46</v>
      </c>
      <c r="C82" t="s">
        <v>259</v>
      </c>
      <c r="D82" t="s">
        <v>262</v>
      </c>
      <c r="E82" t="s">
        <v>313</v>
      </c>
      <c r="F82" t="s">
        <v>260</v>
      </c>
      <c r="G82" t="s">
        <v>251</v>
      </c>
      <c r="H82" t="s">
        <v>429</v>
      </c>
      <c r="I82" t="s">
        <v>252</v>
      </c>
      <c r="J82" s="20">
        <v>45182</v>
      </c>
      <c r="K82" t="s">
        <v>26</v>
      </c>
      <c r="L82" s="20">
        <v>45435</v>
      </c>
      <c r="M82" s="20">
        <v>45460</v>
      </c>
      <c r="N82">
        <v>9.8000000000000007</v>
      </c>
      <c r="O82" t="s">
        <v>98</v>
      </c>
      <c r="P82" s="19">
        <v>72842350</v>
      </c>
      <c r="Q82" s="19">
        <v>72842350</v>
      </c>
      <c r="R82" s="19">
        <v>72842350</v>
      </c>
      <c r="S82">
        <v>92333</v>
      </c>
      <c r="T82">
        <v>92333</v>
      </c>
      <c r="U82">
        <v>0</v>
      </c>
      <c r="V82">
        <v>0</v>
      </c>
      <c r="W82" s="19">
        <v>79634960</v>
      </c>
      <c r="X82" s="19">
        <v>79634960</v>
      </c>
    </row>
    <row r="83" spans="1:24" x14ac:dyDescent="0.35">
      <c r="A83" t="s">
        <v>137</v>
      </c>
      <c r="B83" t="s">
        <v>29</v>
      </c>
      <c r="C83" t="s">
        <v>255</v>
      </c>
      <c r="D83" t="s">
        <v>256</v>
      </c>
      <c r="E83" t="s">
        <v>410</v>
      </c>
      <c r="F83" t="s">
        <v>250</v>
      </c>
      <c r="G83" t="s">
        <v>271</v>
      </c>
      <c r="H83" t="s">
        <v>430</v>
      </c>
      <c r="I83" t="s">
        <v>252</v>
      </c>
      <c r="J83" s="20">
        <v>45433</v>
      </c>
      <c r="K83" t="s">
        <v>26</v>
      </c>
      <c r="L83" s="20"/>
      <c r="M83" s="20"/>
      <c r="N83">
        <v>0</v>
      </c>
      <c r="O83" t="s">
        <v>32</v>
      </c>
      <c r="P83" s="19">
        <v>3180098</v>
      </c>
      <c r="Q83" s="19">
        <v>3180098</v>
      </c>
      <c r="R83" s="19">
        <v>3180098</v>
      </c>
      <c r="S83">
        <v>0</v>
      </c>
      <c r="T83">
        <v>0</v>
      </c>
      <c r="U83">
        <v>0</v>
      </c>
      <c r="V83">
        <v>0</v>
      </c>
      <c r="W83" s="19">
        <v>1965264</v>
      </c>
      <c r="X83" s="19">
        <v>1965264</v>
      </c>
    </row>
    <row r="84" spans="1:24" x14ac:dyDescent="0.35">
      <c r="A84" t="s">
        <v>53</v>
      </c>
      <c r="B84" t="s">
        <v>29</v>
      </c>
      <c r="C84" t="s">
        <v>255</v>
      </c>
      <c r="D84" t="s">
        <v>256</v>
      </c>
      <c r="E84" t="s">
        <v>219</v>
      </c>
      <c r="F84" t="s">
        <v>260</v>
      </c>
      <c r="G84" t="s">
        <v>258</v>
      </c>
      <c r="H84" t="s">
        <v>428</v>
      </c>
      <c r="I84" t="s">
        <v>392</v>
      </c>
      <c r="J84" s="20">
        <v>45027</v>
      </c>
      <c r="K84" t="s">
        <v>26</v>
      </c>
      <c r="L84">
        <v>45239</v>
      </c>
      <c r="M84">
        <v>45268</v>
      </c>
      <c r="N84">
        <v>8.6</v>
      </c>
      <c r="O84" t="s">
        <v>98</v>
      </c>
      <c r="P84">
        <v>27400758</v>
      </c>
      <c r="Q84">
        <v>27400758</v>
      </c>
      <c r="R84">
        <v>27400758</v>
      </c>
      <c r="S84">
        <v>500000</v>
      </c>
      <c r="T84">
        <v>500000</v>
      </c>
      <c r="U84">
        <v>0</v>
      </c>
      <c r="V84">
        <v>0</v>
      </c>
      <c r="W84" s="19">
        <v>13000000</v>
      </c>
      <c r="X84" s="19">
        <v>13000000</v>
      </c>
    </row>
    <row r="85" spans="1:24" x14ac:dyDescent="0.35">
      <c r="A85" t="s">
        <v>138</v>
      </c>
      <c r="B85" t="s">
        <v>61</v>
      </c>
      <c r="C85" t="s">
        <v>255</v>
      </c>
      <c r="D85" t="s">
        <v>256</v>
      </c>
      <c r="E85" t="s">
        <v>220</v>
      </c>
      <c r="F85" t="s">
        <v>260</v>
      </c>
      <c r="G85" t="s">
        <v>258</v>
      </c>
      <c r="H85" t="s">
        <v>431</v>
      </c>
      <c r="I85" t="s">
        <v>392</v>
      </c>
      <c r="J85" s="20">
        <v>45096</v>
      </c>
      <c r="K85" t="s">
        <v>26</v>
      </c>
      <c r="L85" s="20">
        <v>45267</v>
      </c>
      <c r="M85">
        <v>45279</v>
      </c>
      <c r="N85">
        <v>6.6</v>
      </c>
      <c r="O85" t="s">
        <v>98</v>
      </c>
      <c r="P85" s="19">
        <v>15537388</v>
      </c>
      <c r="Q85" s="19">
        <v>15537388</v>
      </c>
      <c r="R85" s="19">
        <v>15537388</v>
      </c>
      <c r="S85">
        <v>2000000</v>
      </c>
      <c r="T85">
        <v>2000000</v>
      </c>
      <c r="U85">
        <v>0</v>
      </c>
      <c r="V85">
        <v>0</v>
      </c>
      <c r="W85" s="19">
        <v>3943956</v>
      </c>
      <c r="X85" s="19">
        <v>3943956</v>
      </c>
    </row>
    <row r="86" spans="1:24" x14ac:dyDescent="0.35">
      <c r="A86" t="s">
        <v>54</v>
      </c>
      <c r="B86" t="s">
        <v>35</v>
      </c>
      <c r="C86" t="s">
        <v>247</v>
      </c>
      <c r="D86" t="s">
        <v>256</v>
      </c>
      <c r="E86" t="s">
        <v>314</v>
      </c>
      <c r="F86" t="s">
        <v>260</v>
      </c>
      <c r="G86" t="s">
        <v>261</v>
      </c>
      <c r="H86" t="s">
        <v>429</v>
      </c>
      <c r="I86" t="s">
        <v>392</v>
      </c>
      <c r="J86">
        <v>45181</v>
      </c>
      <c r="K86" t="s">
        <v>26</v>
      </c>
      <c r="L86">
        <v>45316</v>
      </c>
      <c r="M86">
        <v>45342</v>
      </c>
      <c r="N86">
        <v>6</v>
      </c>
      <c r="O86" t="s">
        <v>98</v>
      </c>
      <c r="P86" s="19">
        <v>69999497</v>
      </c>
      <c r="Q86" s="19">
        <v>69999497</v>
      </c>
      <c r="R86">
        <v>69999497</v>
      </c>
      <c r="S86">
        <v>1300000</v>
      </c>
      <c r="T86">
        <v>1300000</v>
      </c>
      <c r="U86">
        <v>0</v>
      </c>
      <c r="V86">
        <v>0</v>
      </c>
      <c r="W86">
        <v>25601066</v>
      </c>
      <c r="X86">
        <v>21940949</v>
      </c>
    </row>
    <row r="87" spans="1:24" x14ac:dyDescent="0.35">
      <c r="A87" t="s">
        <v>139</v>
      </c>
      <c r="B87" t="s">
        <v>433</v>
      </c>
      <c r="C87" t="s">
        <v>247</v>
      </c>
      <c r="D87" t="s">
        <v>256</v>
      </c>
      <c r="E87" t="s">
        <v>221</v>
      </c>
      <c r="F87" t="s">
        <v>260</v>
      </c>
      <c r="G87" t="s">
        <v>261</v>
      </c>
      <c r="H87" t="s">
        <v>431</v>
      </c>
      <c r="I87" t="s">
        <v>392</v>
      </c>
      <c r="J87" s="20">
        <v>45097</v>
      </c>
      <c r="K87" t="s">
        <v>26</v>
      </c>
      <c r="L87" s="20">
        <v>45267</v>
      </c>
      <c r="M87" s="20">
        <v>45279</v>
      </c>
      <c r="N87">
        <v>6.5</v>
      </c>
      <c r="O87" t="s">
        <v>98</v>
      </c>
      <c r="P87" s="19">
        <v>43774752</v>
      </c>
      <c r="Q87" s="19">
        <v>43774752</v>
      </c>
      <c r="R87" s="19">
        <v>43774752</v>
      </c>
      <c r="S87">
        <v>1200000</v>
      </c>
      <c r="T87">
        <v>1200000</v>
      </c>
      <c r="U87">
        <v>0</v>
      </c>
      <c r="V87">
        <v>0</v>
      </c>
      <c r="W87" s="19">
        <v>18001092</v>
      </c>
      <c r="X87" s="19">
        <v>18001092</v>
      </c>
    </row>
    <row r="88" spans="1:24" x14ac:dyDescent="0.35">
      <c r="A88" t="s">
        <v>139</v>
      </c>
      <c r="B88" t="s">
        <v>433</v>
      </c>
      <c r="C88" t="s">
        <v>247</v>
      </c>
      <c r="D88" t="s">
        <v>262</v>
      </c>
      <c r="E88" t="s">
        <v>315</v>
      </c>
      <c r="F88" t="s">
        <v>260</v>
      </c>
      <c r="G88" t="s">
        <v>261</v>
      </c>
      <c r="H88" t="s">
        <v>429</v>
      </c>
      <c r="I88" t="s">
        <v>252</v>
      </c>
      <c r="J88" s="20">
        <v>45181</v>
      </c>
      <c r="K88" t="s">
        <v>26</v>
      </c>
      <c r="L88">
        <v>45400</v>
      </c>
      <c r="M88">
        <v>45426</v>
      </c>
      <c r="N88">
        <v>8.6999999999999993</v>
      </c>
      <c r="O88" t="s">
        <v>98</v>
      </c>
      <c r="P88" s="19">
        <v>43533232</v>
      </c>
      <c r="Q88" s="19">
        <v>43533232</v>
      </c>
      <c r="R88">
        <v>43533232</v>
      </c>
      <c r="S88" s="19">
        <v>4700000</v>
      </c>
      <c r="T88">
        <v>4700000</v>
      </c>
      <c r="U88">
        <v>0</v>
      </c>
      <c r="V88">
        <v>0</v>
      </c>
      <c r="W88" s="19">
        <v>16179526</v>
      </c>
      <c r="X88">
        <v>10302900</v>
      </c>
    </row>
    <row r="89" spans="1:24" x14ac:dyDescent="0.35">
      <c r="A89" t="s">
        <v>140</v>
      </c>
      <c r="B89" t="s">
        <v>35</v>
      </c>
      <c r="C89" t="s">
        <v>247</v>
      </c>
      <c r="D89" t="s">
        <v>99</v>
      </c>
      <c r="E89" t="s">
        <v>316</v>
      </c>
      <c r="F89" t="s">
        <v>250</v>
      </c>
      <c r="G89" t="s">
        <v>251</v>
      </c>
      <c r="H89" t="s">
        <v>431</v>
      </c>
      <c r="I89" t="s">
        <v>101</v>
      </c>
      <c r="J89" s="20">
        <v>45125</v>
      </c>
      <c r="K89" t="s">
        <v>101</v>
      </c>
      <c r="L89" s="20"/>
      <c r="M89" s="20">
        <v>0</v>
      </c>
      <c r="N89">
        <v>0</v>
      </c>
      <c r="O89" t="s">
        <v>98</v>
      </c>
      <c r="P89" s="19">
        <v>26671580</v>
      </c>
      <c r="Q89" s="19">
        <v>26671580</v>
      </c>
      <c r="R89" s="19">
        <v>0</v>
      </c>
      <c r="S89">
        <v>0</v>
      </c>
      <c r="T89">
        <v>0</v>
      </c>
      <c r="U89">
        <v>0</v>
      </c>
      <c r="V89">
        <v>0</v>
      </c>
      <c r="W89" s="19">
        <v>10844899</v>
      </c>
      <c r="X89" s="19">
        <v>0</v>
      </c>
    </row>
    <row r="90" spans="1:24" x14ac:dyDescent="0.35">
      <c r="A90" t="s">
        <v>140</v>
      </c>
      <c r="B90" t="s">
        <v>35</v>
      </c>
      <c r="C90" t="s">
        <v>247</v>
      </c>
      <c r="D90" t="s">
        <v>99</v>
      </c>
      <c r="E90" t="s">
        <v>317</v>
      </c>
      <c r="F90" t="s">
        <v>250</v>
      </c>
      <c r="G90" t="s">
        <v>251</v>
      </c>
      <c r="H90" t="s">
        <v>429</v>
      </c>
      <c r="I90" t="s">
        <v>252</v>
      </c>
      <c r="J90" s="20">
        <v>45198</v>
      </c>
      <c r="K90" t="s">
        <v>26</v>
      </c>
      <c r="L90" s="20">
        <v>45274</v>
      </c>
      <c r="M90" s="20">
        <v>45307</v>
      </c>
      <c r="N90">
        <v>3.8</v>
      </c>
      <c r="O90" t="s">
        <v>98</v>
      </c>
      <c r="P90" s="19">
        <v>26671580</v>
      </c>
      <c r="Q90" s="19">
        <v>26671580</v>
      </c>
      <c r="R90" s="19">
        <v>26671580</v>
      </c>
      <c r="S90">
        <v>0</v>
      </c>
      <c r="T90">
        <v>0</v>
      </c>
      <c r="U90">
        <v>0</v>
      </c>
      <c r="V90">
        <v>0</v>
      </c>
      <c r="W90" s="19">
        <v>8585700</v>
      </c>
      <c r="X90" s="19">
        <v>8585700</v>
      </c>
    </row>
    <row r="91" spans="1:24" x14ac:dyDescent="0.35">
      <c r="A91" t="s">
        <v>140</v>
      </c>
      <c r="B91" t="s">
        <v>35</v>
      </c>
      <c r="C91" t="s">
        <v>247</v>
      </c>
      <c r="D91" t="s">
        <v>268</v>
      </c>
      <c r="E91" t="s">
        <v>318</v>
      </c>
      <c r="F91" t="s">
        <v>250</v>
      </c>
      <c r="G91" t="s">
        <v>251</v>
      </c>
      <c r="H91" t="s">
        <v>431</v>
      </c>
      <c r="I91" t="s">
        <v>392</v>
      </c>
      <c r="J91" s="20">
        <v>45096</v>
      </c>
      <c r="K91" t="s">
        <v>26</v>
      </c>
      <c r="L91" s="20">
        <v>45253</v>
      </c>
      <c r="M91" s="20">
        <v>45275</v>
      </c>
      <c r="N91">
        <v>6.5</v>
      </c>
      <c r="O91" t="s">
        <v>98</v>
      </c>
      <c r="P91" s="19">
        <v>125710218</v>
      </c>
      <c r="Q91" s="19">
        <v>99038638</v>
      </c>
      <c r="R91" s="19">
        <v>97038638</v>
      </c>
      <c r="S91">
        <v>0</v>
      </c>
      <c r="T91">
        <v>0</v>
      </c>
      <c r="U91">
        <v>0</v>
      </c>
      <c r="V91">
        <v>0</v>
      </c>
      <c r="W91" s="19">
        <v>63506116</v>
      </c>
      <c r="X91" s="19">
        <v>52109780</v>
      </c>
    </row>
    <row r="92" spans="1:24" x14ac:dyDescent="0.35">
      <c r="A92" t="s">
        <v>55</v>
      </c>
      <c r="B92" t="s">
        <v>35</v>
      </c>
      <c r="C92" t="s">
        <v>259</v>
      </c>
      <c r="D92" t="s">
        <v>256</v>
      </c>
      <c r="E92" t="s">
        <v>222</v>
      </c>
      <c r="F92" t="s">
        <v>260</v>
      </c>
      <c r="G92" t="s">
        <v>265</v>
      </c>
      <c r="H92" t="s">
        <v>428</v>
      </c>
      <c r="I92" t="s">
        <v>252</v>
      </c>
      <c r="J92" s="20">
        <v>45027</v>
      </c>
      <c r="K92" t="s">
        <v>26</v>
      </c>
      <c r="L92" s="20">
        <v>45260</v>
      </c>
      <c r="M92" s="20">
        <v>45279</v>
      </c>
      <c r="N92">
        <v>8.9</v>
      </c>
      <c r="O92" t="s">
        <v>98</v>
      </c>
      <c r="P92" s="19">
        <v>432703462</v>
      </c>
      <c r="Q92" s="19">
        <v>432703462</v>
      </c>
      <c r="R92" s="19">
        <v>432703462</v>
      </c>
      <c r="S92">
        <v>8000000</v>
      </c>
      <c r="T92">
        <v>8000000</v>
      </c>
      <c r="U92">
        <v>0</v>
      </c>
      <c r="V92">
        <v>0</v>
      </c>
      <c r="W92" s="19">
        <v>111003815</v>
      </c>
      <c r="X92" s="19">
        <v>101442040</v>
      </c>
    </row>
    <row r="93" spans="1:24" x14ac:dyDescent="0.35">
      <c r="A93" t="s">
        <v>55</v>
      </c>
      <c r="B93" t="s">
        <v>35</v>
      </c>
      <c r="C93" t="s">
        <v>259</v>
      </c>
      <c r="D93" t="s">
        <v>262</v>
      </c>
      <c r="E93" t="s">
        <v>319</v>
      </c>
      <c r="F93" t="s">
        <v>250</v>
      </c>
      <c r="G93" t="s">
        <v>265</v>
      </c>
      <c r="H93" t="s">
        <v>428</v>
      </c>
      <c r="I93" t="s">
        <v>392</v>
      </c>
      <c r="J93" s="20">
        <v>45027</v>
      </c>
      <c r="K93" t="s">
        <v>26</v>
      </c>
      <c r="L93">
        <v>45260</v>
      </c>
      <c r="M93">
        <v>45279</v>
      </c>
      <c r="N93">
        <v>8.9</v>
      </c>
      <c r="O93" t="s">
        <v>98</v>
      </c>
      <c r="P93" s="19">
        <v>84442883</v>
      </c>
      <c r="Q93" s="19">
        <v>84442883</v>
      </c>
      <c r="R93">
        <v>84442883</v>
      </c>
      <c r="S93" s="19">
        <v>0</v>
      </c>
      <c r="T93">
        <v>0</v>
      </c>
      <c r="U93">
        <v>0</v>
      </c>
      <c r="V93">
        <v>0</v>
      </c>
      <c r="W93" s="19">
        <v>60219183</v>
      </c>
      <c r="X93">
        <v>60219183</v>
      </c>
    </row>
    <row r="94" spans="1:24" x14ac:dyDescent="0.35">
      <c r="A94" t="s">
        <v>141</v>
      </c>
      <c r="B94" t="s">
        <v>61</v>
      </c>
      <c r="C94" t="s">
        <v>255</v>
      </c>
      <c r="D94" t="s">
        <v>99</v>
      </c>
      <c r="E94" t="s">
        <v>411</v>
      </c>
      <c r="F94" t="s">
        <v>250</v>
      </c>
      <c r="G94" t="s">
        <v>271</v>
      </c>
      <c r="H94" t="s">
        <v>430</v>
      </c>
      <c r="I94" t="s">
        <v>252</v>
      </c>
      <c r="J94" s="20">
        <v>45433</v>
      </c>
      <c r="K94" t="s">
        <v>26</v>
      </c>
      <c r="L94" s="20"/>
      <c r="M94" s="20"/>
      <c r="N94">
        <v>0</v>
      </c>
      <c r="O94" t="s">
        <v>98</v>
      </c>
      <c r="P94" s="19">
        <v>3561223</v>
      </c>
      <c r="Q94" s="19">
        <v>3561223</v>
      </c>
      <c r="R94" s="19">
        <v>3561223</v>
      </c>
      <c r="S94" s="19">
        <v>0</v>
      </c>
      <c r="T94" s="19">
        <v>0</v>
      </c>
      <c r="U94">
        <v>0</v>
      </c>
      <c r="V94">
        <v>0</v>
      </c>
      <c r="W94" s="19">
        <v>0</v>
      </c>
      <c r="X94" s="19">
        <v>0</v>
      </c>
    </row>
    <row r="95" spans="1:24" x14ac:dyDescent="0.35">
      <c r="A95" t="s">
        <v>56</v>
      </c>
      <c r="B95" t="s">
        <v>37</v>
      </c>
      <c r="C95" t="s">
        <v>259</v>
      </c>
      <c r="D95" t="s">
        <v>320</v>
      </c>
      <c r="E95" t="s">
        <v>223</v>
      </c>
      <c r="F95" t="s">
        <v>260</v>
      </c>
      <c r="G95" t="s">
        <v>251</v>
      </c>
      <c r="H95" t="s">
        <v>431</v>
      </c>
      <c r="I95" t="s">
        <v>392</v>
      </c>
      <c r="J95" s="20">
        <v>45096</v>
      </c>
      <c r="K95" t="s">
        <v>26</v>
      </c>
      <c r="L95" s="20">
        <v>45253</v>
      </c>
      <c r="M95" s="20">
        <v>45275</v>
      </c>
      <c r="N95">
        <v>6.5</v>
      </c>
      <c r="O95" t="s">
        <v>32</v>
      </c>
      <c r="P95" s="19">
        <v>95943731</v>
      </c>
      <c r="Q95" s="19">
        <v>95943731</v>
      </c>
      <c r="R95" s="19">
        <v>95943731</v>
      </c>
      <c r="S95">
        <v>5435100</v>
      </c>
      <c r="T95">
        <v>5435100</v>
      </c>
      <c r="U95">
        <v>0</v>
      </c>
      <c r="V95">
        <v>0</v>
      </c>
      <c r="W95" s="19">
        <v>9796160</v>
      </c>
      <c r="X95" s="19">
        <v>9646160</v>
      </c>
    </row>
    <row r="96" spans="1:24" x14ac:dyDescent="0.35">
      <c r="A96" t="s">
        <v>56</v>
      </c>
      <c r="B96" t="s">
        <v>37</v>
      </c>
      <c r="C96" t="s">
        <v>259</v>
      </c>
      <c r="D96" t="s">
        <v>262</v>
      </c>
      <c r="E96" t="s">
        <v>321</v>
      </c>
      <c r="F96" t="s">
        <v>250</v>
      </c>
      <c r="G96" t="s">
        <v>251</v>
      </c>
      <c r="H96" t="s">
        <v>430</v>
      </c>
      <c r="I96" t="s">
        <v>252</v>
      </c>
      <c r="J96" s="20">
        <v>45433</v>
      </c>
      <c r="K96" t="s">
        <v>26</v>
      </c>
      <c r="L96" s="20"/>
      <c r="M96" s="20"/>
      <c r="N96">
        <v>0</v>
      </c>
      <c r="O96" t="s">
        <v>32</v>
      </c>
      <c r="P96" s="19">
        <v>84852647</v>
      </c>
      <c r="Q96" s="19">
        <v>84852647</v>
      </c>
      <c r="R96" s="19">
        <v>84852647</v>
      </c>
      <c r="S96" s="19">
        <v>0</v>
      </c>
      <c r="T96" s="19">
        <v>0</v>
      </c>
      <c r="U96">
        <v>0</v>
      </c>
      <c r="V96">
        <v>0</v>
      </c>
      <c r="W96" s="19">
        <v>19721093</v>
      </c>
      <c r="X96" s="19">
        <v>19721093</v>
      </c>
    </row>
    <row r="97" spans="1:24" x14ac:dyDescent="0.35">
      <c r="A97" t="s">
        <v>142</v>
      </c>
      <c r="B97" t="s">
        <v>433</v>
      </c>
      <c r="C97" t="s">
        <v>255</v>
      </c>
      <c r="D97" t="s">
        <v>248</v>
      </c>
      <c r="E97" t="s">
        <v>412</v>
      </c>
      <c r="F97" t="s">
        <v>250</v>
      </c>
      <c r="G97" t="s">
        <v>258</v>
      </c>
      <c r="H97" t="s">
        <v>430</v>
      </c>
      <c r="I97" t="s">
        <v>252</v>
      </c>
      <c r="J97" s="20">
        <v>45433</v>
      </c>
      <c r="K97" t="s">
        <v>26</v>
      </c>
      <c r="N97">
        <v>0</v>
      </c>
      <c r="O97" t="s">
        <v>98</v>
      </c>
      <c r="P97">
        <v>21002652</v>
      </c>
      <c r="Q97">
        <v>21002652</v>
      </c>
      <c r="R97">
        <v>21002652</v>
      </c>
      <c r="S97">
        <v>0</v>
      </c>
      <c r="T97">
        <v>0</v>
      </c>
      <c r="U97">
        <v>0</v>
      </c>
      <c r="V97">
        <v>0</v>
      </c>
      <c r="W97" s="19">
        <v>11045012</v>
      </c>
      <c r="X97" s="19">
        <v>11045012</v>
      </c>
    </row>
    <row r="98" spans="1:24" x14ac:dyDescent="0.35">
      <c r="A98" t="s">
        <v>143</v>
      </c>
      <c r="B98" t="s">
        <v>35</v>
      </c>
      <c r="C98" t="s">
        <v>255</v>
      </c>
      <c r="D98" t="s">
        <v>99</v>
      </c>
      <c r="E98" t="s">
        <v>322</v>
      </c>
      <c r="F98" t="s">
        <v>250</v>
      </c>
      <c r="G98" t="s">
        <v>271</v>
      </c>
      <c r="H98" t="s">
        <v>431</v>
      </c>
      <c r="I98" t="s">
        <v>392</v>
      </c>
      <c r="J98">
        <v>45096</v>
      </c>
      <c r="K98" t="s">
        <v>26</v>
      </c>
      <c r="L98">
        <v>45254</v>
      </c>
      <c r="M98">
        <v>45268</v>
      </c>
      <c r="N98">
        <v>6.2</v>
      </c>
      <c r="O98" t="s">
        <v>98</v>
      </c>
      <c r="P98">
        <v>2368481</v>
      </c>
      <c r="Q98">
        <v>2368481</v>
      </c>
      <c r="R98">
        <v>2368481</v>
      </c>
      <c r="S98">
        <v>0</v>
      </c>
      <c r="T98">
        <v>0</v>
      </c>
      <c r="U98">
        <v>0</v>
      </c>
      <c r="V98">
        <v>0</v>
      </c>
      <c r="W98" s="19">
        <v>1949270</v>
      </c>
      <c r="X98" s="19">
        <v>1775010</v>
      </c>
    </row>
    <row r="99" spans="1:24" x14ac:dyDescent="0.35">
      <c r="A99" t="s">
        <v>144</v>
      </c>
      <c r="B99" t="s">
        <v>29</v>
      </c>
      <c r="C99" t="s">
        <v>255</v>
      </c>
      <c r="D99" t="s">
        <v>256</v>
      </c>
      <c r="E99" t="s">
        <v>323</v>
      </c>
      <c r="F99" t="s">
        <v>250</v>
      </c>
      <c r="G99" t="s">
        <v>258</v>
      </c>
      <c r="H99" t="s">
        <v>431</v>
      </c>
      <c r="I99" t="s">
        <v>392</v>
      </c>
      <c r="J99" s="20">
        <v>45097</v>
      </c>
      <c r="K99" t="s">
        <v>26</v>
      </c>
      <c r="L99" s="20">
        <v>45253</v>
      </c>
      <c r="M99" s="20">
        <v>45275</v>
      </c>
      <c r="N99">
        <v>6.5</v>
      </c>
      <c r="O99" t="s">
        <v>32</v>
      </c>
      <c r="P99" s="19">
        <v>18507625</v>
      </c>
      <c r="Q99" s="19">
        <v>18507625</v>
      </c>
      <c r="R99" s="19">
        <v>18507625</v>
      </c>
      <c r="S99">
        <v>0</v>
      </c>
      <c r="T99">
        <v>0</v>
      </c>
      <c r="U99">
        <v>0</v>
      </c>
      <c r="V99">
        <v>0</v>
      </c>
      <c r="W99" s="19">
        <v>8531332</v>
      </c>
      <c r="X99" s="19">
        <v>8531332</v>
      </c>
    </row>
    <row r="100" spans="1:24" x14ac:dyDescent="0.35">
      <c r="A100" t="s">
        <v>145</v>
      </c>
      <c r="B100" t="s">
        <v>61</v>
      </c>
      <c r="C100" t="s">
        <v>255</v>
      </c>
      <c r="D100" t="s">
        <v>256</v>
      </c>
      <c r="E100" t="s">
        <v>324</v>
      </c>
      <c r="F100" t="s">
        <v>250</v>
      </c>
      <c r="G100" t="s">
        <v>258</v>
      </c>
      <c r="H100" t="s">
        <v>428</v>
      </c>
      <c r="I100" t="s">
        <v>392</v>
      </c>
      <c r="J100" s="20">
        <v>45022</v>
      </c>
      <c r="K100" t="s">
        <v>26</v>
      </c>
      <c r="L100" s="20">
        <v>45127</v>
      </c>
      <c r="M100" s="20">
        <v>45159</v>
      </c>
      <c r="N100">
        <v>5</v>
      </c>
      <c r="O100" t="s">
        <v>98</v>
      </c>
      <c r="P100" s="19">
        <v>14094536</v>
      </c>
      <c r="Q100" s="19">
        <v>14094536</v>
      </c>
      <c r="R100" s="19">
        <v>14094536</v>
      </c>
      <c r="S100" s="19">
        <v>0</v>
      </c>
      <c r="T100" s="19">
        <v>0</v>
      </c>
      <c r="U100">
        <v>0</v>
      </c>
      <c r="V100">
        <v>0</v>
      </c>
      <c r="W100" s="19">
        <v>7373428</v>
      </c>
      <c r="X100" s="19">
        <v>7373428</v>
      </c>
    </row>
    <row r="101" spans="1:24" x14ac:dyDescent="0.35">
      <c r="A101" t="s">
        <v>145</v>
      </c>
      <c r="B101" t="s">
        <v>61</v>
      </c>
      <c r="C101" t="s">
        <v>255</v>
      </c>
      <c r="D101" t="s">
        <v>256</v>
      </c>
      <c r="E101" t="s">
        <v>438</v>
      </c>
      <c r="F101" t="s">
        <v>279</v>
      </c>
      <c r="G101" t="s">
        <v>258</v>
      </c>
      <c r="H101" t="s">
        <v>280</v>
      </c>
      <c r="I101" t="s">
        <v>254</v>
      </c>
      <c r="J101" s="20"/>
      <c r="L101" s="20"/>
      <c r="M101" s="20"/>
      <c r="N101">
        <v>0</v>
      </c>
      <c r="O101" t="s">
        <v>98</v>
      </c>
      <c r="P101" s="19">
        <v>0</v>
      </c>
      <c r="Q101" s="19">
        <v>0</v>
      </c>
      <c r="R101" s="19">
        <v>0</v>
      </c>
      <c r="S101">
        <v>0</v>
      </c>
      <c r="T101">
        <v>0</v>
      </c>
      <c r="U101">
        <v>0</v>
      </c>
      <c r="V101">
        <v>0</v>
      </c>
      <c r="W101" s="19">
        <v>0</v>
      </c>
      <c r="X101" s="19">
        <v>0</v>
      </c>
    </row>
    <row r="102" spans="1:24" x14ac:dyDescent="0.35">
      <c r="A102" t="s">
        <v>146</v>
      </c>
      <c r="B102" t="s">
        <v>29</v>
      </c>
      <c r="C102" t="s">
        <v>255</v>
      </c>
      <c r="D102" t="s">
        <v>99</v>
      </c>
      <c r="E102" t="s">
        <v>325</v>
      </c>
      <c r="F102" t="s">
        <v>250</v>
      </c>
      <c r="G102" t="s">
        <v>258</v>
      </c>
      <c r="H102" t="s">
        <v>430</v>
      </c>
      <c r="I102" t="s">
        <v>252</v>
      </c>
      <c r="J102">
        <v>45432</v>
      </c>
      <c r="K102" t="s">
        <v>26</v>
      </c>
      <c r="N102">
        <v>0</v>
      </c>
      <c r="O102" t="s">
        <v>32</v>
      </c>
      <c r="P102" s="19">
        <v>935148</v>
      </c>
      <c r="Q102">
        <v>935148</v>
      </c>
      <c r="R102">
        <v>935148</v>
      </c>
      <c r="S102">
        <v>0</v>
      </c>
      <c r="T102">
        <v>0</v>
      </c>
      <c r="U102">
        <v>0</v>
      </c>
      <c r="V102">
        <v>0</v>
      </c>
      <c r="W102">
        <v>1846734</v>
      </c>
      <c r="X102">
        <v>0</v>
      </c>
    </row>
    <row r="103" spans="1:24" x14ac:dyDescent="0.35">
      <c r="A103" t="s">
        <v>147</v>
      </c>
      <c r="B103" t="s">
        <v>73</v>
      </c>
      <c r="C103" t="s">
        <v>255</v>
      </c>
      <c r="D103" t="s">
        <v>256</v>
      </c>
      <c r="E103" t="s">
        <v>326</v>
      </c>
      <c r="F103" t="s">
        <v>250</v>
      </c>
      <c r="G103" t="s">
        <v>265</v>
      </c>
      <c r="H103" t="s">
        <v>431</v>
      </c>
      <c r="I103" t="s">
        <v>392</v>
      </c>
      <c r="J103" s="20">
        <v>45097</v>
      </c>
      <c r="K103" t="s">
        <v>26</v>
      </c>
      <c r="L103" s="20">
        <v>45218</v>
      </c>
      <c r="M103" s="20">
        <v>45243</v>
      </c>
      <c r="N103">
        <v>5.4</v>
      </c>
      <c r="O103" t="s">
        <v>32</v>
      </c>
      <c r="P103" s="19">
        <v>21287737</v>
      </c>
      <c r="Q103" s="19">
        <v>21287737</v>
      </c>
      <c r="R103" s="19">
        <v>21287737</v>
      </c>
      <c r="S103" s="19">
        <v>0</v>
      </c>
      <c r="T103" s="19">
        <v>0</v>
      </c>
      <c r="U103">
        <v>0</v>
      </c>
      <c r="V103">
        <v>0</v>
      </c>
      <c r="W103" s="19">
        <v>6538000</v>
      </c>
      <c r="X103" s="19">
        <v>6538000</v>
      </c>
    </row>
    <row r="104" spans="1:24" x14ac:dyDescent="0.35">
      <c r="A104" t="s">
        <v>57</v>
      </c>
      <c r="B104" t="s">
        <v>46</v>
      </c>
      <c r="C104" t="s">
        <v>259</v>
      </c>
      <c r="D104" t="s">
        <v>256</v>
      </c>
      <c r="E104" t="s">
        <v>224</v>
      </c>
      <c r="F104" t="s">
        <v>260</v>
      </c>
      <c r="G104" t="s">
        <v>251</v>
      </c>
      <c r="H104" t="s">
        <v>431</v>
      </c>
      <c r="I104" t="s">
        <v>392</v>
      </c>
      <c r="J104" s="20">
        <v>45096</v>
      </c>
      <c r="K104" t="s">
        <v>26</v>
      </c>
      <c r="L104" s="20">
        <v>45267</v>
      </c>
      <c r="M104" s="20">
        <v>45279</v>
      </c>
      <c r="N104">
        <v>6.6</v>
      </c>
      <c r="O104" t="s">
        <v>98</v>
      </c>
      <c r="P104" s="19">
        <v>520727787</v>
      </c>
      <c r="Q104" s="19">
        <v>514727787</v>
      </c>
      <c r="R104" s="19">
        <v>514727787</v>
      </c>
      <c r="S104">
        <v>11750000</v>
      </c>
      <c r="T104">
        <v>11750000</v>
      </c>
      <c r="U104">
        <v>0</v>
      </c>
      <c r="V104">
        <v>0</v>
      </c>
      <c r="W104" s="19">
        <v>116944572</v>
      </c>
      <c r="X104" s="19">
        <v>101027955</v>
      </c>
    </row>
    <row r="105" spans="1:24" x14ac:dyDescent="0.35">
      <c r="A105" t="s">
        <v>57</v>
      </c>
      <c r="B105" t="s">
        <v>46</v>
      </c>
      <c r="C105" t="s">
        <v>259</v>
      </c>
      <c r="D105" t="s">
        <v>282</v>
      </c>
      <c r="E105" t="s">
        <v>225</v>
      </c>
      <c r="F105" t="s">
        <v>260</v>
      </c>
      <c r="G105" t="s">
        <v>251</v>
      </c>
      <c r="H105" t="s">
        <v>431</v>
      </c>
      <c r="I105" t="s">
        <v>392</v>
      </c>
      <c r="J105" s="20">
        <v>45096</v>
      </c>
      <c r="K105" t="s">
        <v>26</v>
      </c>
      <c r="L105" s="20">
        <v>45267</v>
      </c>
      <c r="M105" s="20">
        <v>45279</v>
      </c>
      <c r="N105">
        <v>6.6</v>
      </c>
      <c r="O105" t="s">
        <v>98</v>
      </c>
      <c r="P105" s="19">
        <v>249814703</v>
      </c>
      <c r="Q105" s="19">
        <v>255814699</v>
      </c>
      <c r="R105" s="19">
        <v>255814699</v>
      </c>
      <c r="S105">
        <v>7000000</v>
      </c>
      <c r="T105">
        <v>7000000</v>
      </c>
      <c r="U105">
        <v>0</v>
      </c>
      <c r="V105">
        <v>0</v>
      </c>
      <c r="W105" s="19">
        <v>161985676</v>
      </c>
      <c r="X105" s="19">
        <v>122082548</v>
      </c>
    </row>
    <row r="106" spans="1:24" x14ac:dyDescent="0.35">
      <c r="A106" t="s">
        <v>57</v>
      </c>
      <c r="B106" t="s">
        <v>46</v>
      </c>
      <c r="C106" t="s">
        <v>259</v>
      </c>
      <c r="D106" t="s">
        <v>100</v>
      </c>
      <c r="E106" t="s">
        <v>439</v>
      </c>
      <c r="F106" t="s">
        <v>279</v>
      </c>
      <c r="G106" t="s">
        <v>251</v>
      </c>
      <c r="I106" t="s">
        <v>254</v>
      </c>
      <c r="J106" s="20"/>
      <c r="L106" s="20"/>
      <c r="M106" s="20"/>
      <c r="N106">
        <v>0</v>
      </c>
      <c r="O106" t="s">
        <v>98</v>
      </c>
      <c r="P106" s="19">
        <v>0</v>
      </c>
      <c r="Q106" s="19">
        <v>0</v>
      </c>
      <c r="R106" s="19">
        <v>0</v>
      </c>
      <c r="S106" s="19">
        <v>0</v>
      </c>
      <c r="T106" s="19">
        <v>0</v>
      </c>
      <c r="U106">
        <v>0</v>
      </c>
      <c r="V106">
        <v>0</v>
      </c>
      <c r="W106" s="19">
        <v>1000000</v>
      </c>
      <c r="X106" s="19">
        <v>1000000</v>
      </c>
    </row>
    <row r="107" spans="1:24" x14ac:dyDescent="0.35">
      <c r="A107" t="s">
        <v>413</v>
      </c>
      <c r="B107" t="s">
        <v>46</v>
      </c>
      <c r="D107" t="s">
        <v>100</v>
      </c>
      <c r="E107" t="s">
        <v>414</v>
      </c>
      <c r="F107" t="s">
        <v>415</v>
      </c>
      <c r="G107" t="s">
        <v>251</v>
      </c>
      <c r="H107" t="s">
        <v>432</v>
      </c>
      <c r="I107" t="s">
        <v>252</v>
      </c>
      <c r="J107" s="20">
        <v>45350</v>
      </c>
      <c r="K107" t="s">
        <v>26</v>
      </c>
      <c r="L107" s="20">
        <v>45435</v>
      </c>
      <c r="M107" s="20">
        <v>45460</v>
      </c>
      <c r="N107">
        <v>4.3</v>
      </c>
      <c r="O107" t="s">
        <v>98</v>
      </c>
      <c r="P107" s="19">
        <v>0</v>
      </c>
      <c r="Q107" s="19">
        <v>0</v>
      </c>
      <c r="R107" s="19">
        <v>0</v>
      </c>
      <c r="S107">
        <v>0</v>
      </c>
      <c r="T107">
        <v>0</v>
      </c>
      <c r="U107">
        <v>5000000</v>
      </c>
      <c r="V107">
        <v>5000000</v>
      </c>
      <c r="W107" s="19">
        <v>3547500</v>
      </c>
      <c r="X107" s="19">
        <v>3547500</v>
      </c>
    </row>
    <row r="108" spans="1:24" x14ac:dyDescent="0.35">
      <c r="A108" t="s">
        <v>148</v>
      </c>
      <c r="B108" t="s">
        <v>49</v>
      </c>
      <c r="C108" t="s">
        <v>255</v>
      </c>
      <c r="D108" t="s">
        <v>256</v>
      </c>
      <c r="E108" t="s">
        <v>416</v>
      </c>
      <c r="F108" t="s">
        <v>250</v>
      </c>
      <c r="G108" t="s">
        <v>258</v>
      </c>
      <c r="H108" t="s">
        <v>435</v>
      </c>
      <c r="I108" t="s">
        <v>254</v>
      </c>
      <c r="J108" s="20"/>
      <c r="L108" s="20"/>
      <c r="M108" s="20"/>
      <c r="N108">
        <v>0</v>
      </c>
      <c r="O108" t="s">
        <v>98</v>
      </c>
      <c r="P108" s="19">
        <v>3391214</v>
      </c>
      <c r="Q108" s="19">
        <v>3391214</v>
      </c>
      <c r="R108" s="19">
        <v>0</v>
      </c>
      <c r="S108" s="19">
        <v>0</v>
      </c>
      <c r="T108" s="19">
        <v>0</v>
      </c>
      <c r="U108">
        <v>0</v>
      </c>
      <c r="V108">
        <v>0</v>
      </c>
      <c r="W108" s="19">
        <v>0</v>
      </c>
      <c r="X108" s="19">
        <v>0</v>
      </c>
    </row>
    <row r="109" spans="1:24" x14ac:dyDescent="0.35">
      <c r="A109" t="s">
        <v>149</v>
      </c>
      <c r="B109" t="s">
        <v>25</v>
      </c>
      <c r="C109" t="s">
        <v>259</v>
      </c>
      <c r="D109" t="s">
        <v>100</v>
      </c>
      <c r="E109" t="s">
        <v>327</v>
      </c>
      <c r="F109" t="s">
        <v>250</v>
      </c>
      <c r="G109" t="s">
        <v>251</v>
      </c>
      <c r="H109" t="s">
        <v>431</v>
      </c>
      <c r="I109" t="s">
        <v>252</v>
      </c>
      <c r="J109" s="20">
        <v>45096</v>
      </c>
      <c r="K109" t="s">
        <v>26</v>
      </c>
      <c r="L109" s="20">
        <v>45267</v>
      </c>
      <c r="M109" s="20">
        <v>45279</v>
      </c>
      <c r="N109">
        <v>6.6</v>
      </c>
      <c r="O109" t="s">
        <v>98</v>
      </c>
      <c r="P109" s="19">
        <v>40000000</v>
      </c>
      <c r="Q109" s="19">
        <v>40000000</v>
      </c>
      <c r="R109" s="19">
        <v>40000000</v>
      </c>
      <c r="S109">
        <v>0</v>
      </c>
      <c r="T109">
        <v>0</v>
      </c>
      <c r="U109">
        <v>0</v>
      </c>
      <c r="V109">
        <v>0</v>
      </c>
      <c r="W109" s="19">
        <v>9854413</v>
      </c>
      <c r="X109" s="19">
        <v>9854413</v>
      </c>
    </row>
    <row r="110" spans="1:24" x14ac:dyDescent="0.35">
      <c r="A110" t="s">
        <v>149</v>
      </c>
      <c r="B110" t="s">
        <v>25</v>
      </c>
      <c r="C110" t="s">
        <v>259</v>
      </c>
      <c r="D110" t="s">
        <v>262</v>
      </c>
      <c r="E110" t="s">
        <v>328</v>
      </c>
      <c r="F110" t="s">
        <v>329</v>
      </c>
      <c r="G110" t="s">
        <v>251</v>
      </c>
      <c r="H110" t="s">
        <v>428</v>
      </c>
      <c r="I110" t="s">
        <v>392</v>
      </c>
      <c r="J110" s="20">
        <v>45027</v>
      </c>
      <c r="K110" t="s">
        <v>26</v>
      </c>
      <c r="L110" s="20">
        <v>45267</v>
      </c>
      <c r="M110" s="20">
        <v>45279</v>
      </c>
      <c r="N110">
        <v>0</v>
      </c>
      <c r="O110" t="s">
        <v>98</v>
      </c>
      <c r="P110" s="19">
        <v>96294061</v>
      </c>
      <c r="Q110" s="19">
        <v>96294061</v>
      </c>
      <c r="R110" s="19">
        <v>96294061</v>
      </c>
      <c r="S110">
        <v>0</v>
      </c>
      <c r="T110">
        <v>0</v>
      </c>
      <c r="U110">
        <v>50000000</v>
      </c>
      <c r="V110">
        <v>50000000</v>
      </c>
      <c r="W110" s="19">
        <v>66723595</v>
      </c>
      <c r="X110" s="19">
        <v>65993753</v>
      </c>
    </row>
    <row r="111" spans="1:24" x14ac:dyDescent="0.35">
      <c r="A111" t="s">
        <v>150</v>
      </c>
      <c r="B111" t="s">
        <v>73</v>
      </c>
      <c r="C111" t="s">
        <v>247</v>
      </c>
      <c r="D111" t="s">
        <v>248</v>
      </c>
      <c r="E111" t="s">
        <v>330</v>
      </c>
      <c r="F111" t="s">
        <v>329</v>
      </c>
      <c r="G111" t="s">
        <v>261</v>
      </c>
      <c r="H111" t="s">
        <v>430</v>
      </c>
      <c r="I111" t="s">
        <v>252</v>
      </c>
      <c r="J111" s="20">
        <v>45429</v>
      </c>
      <c r="K111" t="s">
        <v>26</v>
      </c>
      <c r="L111" s="20"/>
      <c r="M111" s="20"/>
      <c r="N111">
        <v>0</v>
      </c>
      <c r="O111" t="s">
        <v>98</v>
      </c>
      <c r="P111" s="19">
        <v>54446469</v>
      </c>
      <c r="Q111" s="19">
        <v>54446469</v>
      </c>
      <c r="R111" s="19">
        <v>54446469</v>
      </c>
      <c r="S111">
        <v>0</v>
      </c>
      <c r="T111">
        <v>0</v>
      </c>
      <c r="U111">
        <v>0</v>
      </c>
      <c r="V111">
        <v>0</v>
      </c>
      <c r="W111" s="19">
        <v>36815650</v>
      </c>
      <c r="X111" s="19">
        <v>36562736</v>
      </c>
    </row>
    <row r="112" spans="1:24" x14ac:dyDescent="0.35">
      <c r="A112" t="s">
        <v>331</v>
      </c>
      <c r="B112" t="s">
        <v>73</v>
      </c>
      <c r="C112" t="s">
        <v>255</v>
      </c>
      <c r="D112" t="s">
        <v>99</v>
      </c>
      <c r="E112" t="s">
        <v>417</v>
      </c>
      <c r="F112" t="s">
        <v>260</v>
      </c>
      <c r="G112" t="s">
        <v>271</v>
      </c>
      <c r="H112" t="s">
        <v>429</v>
      </c>
      <c r="I112" t="s">
        <v>392</v>
      </c>
      <c r="J112" s="20">
        <v>45183</v>
      </c>
      <c r="K112" t="s">
        <v>26</v>
      </c>
      <c r="L112">
        <v>45267</v>
      </c>
      <c r="M112">
        <v>45279</v>
      </c>
      <c r="N112">
        <v>0</v>
      </c>
      <c r="O112" t="s">
        <v>98</v>
      </c>
      <c r="P112">
        <v>9551333</v>
      </c>
      <c r="Q112">
        <v>9551333</v>
      </c>
      <c r="R112">
        <v>9551333</v>
      </c>
      <c r="S112">
        <v>500000</v>
      </c>
      <c r="T112">
        <v>500000</v>
      </c>
      <c r="U112">
        <v>0</v>
      </c>
      <c r="V112">
        <v>0</v>
      </c>
      <c r="W112" s="19">
        <v>1509745</v>
      </c>
      <c r="X112" s="19">
        <v>1509745</v>
      </c>
    </row>
    <row r="113" spans="1:24" x14ac:dyDescent="0.35">
      <c r="A113" t="s">
        <v>151</v>
      </c>
      <c r="B113" t="s">
        <v>61</v>
      </c>
      <c r="C113" t="s">
        <v>255</v>
      </c>
      <c r="D113" t="s">
        <v>256</v>
      </c>
      <c r="E113" t="s">
        <v>332</v>
      </c>
      <c r="F113" t="s">
        <v>250</v>
      </c>
      <c r="G113" t="s">
        <v>258</v>
      </c>
      <c r="H113" t="s">
        <v>431</v>
      </c>
      <c r="I113" t="s">
        <v>392</v>
      </c>
      <c r="J113" s="20">
        <v>45096</v>
      </c>
      <c r="K113" t="s">
        <v>26</v>
      </c>
      <c r="L113" s="20">
        <v>45254</v>
      </c>
      <c r="M113" s="20">
        <v>45268</v>
      </c>
      <c r="N113">
        <v>6.2</v>
      </c>
      <c r="O113" t="s">
        <v>98</v>
      </c>
      <c r="P113" s="19">
        <v>11338271</v>
      </c>
      <c r="Q113" s="19">
        <v>11338271</v>
      </c>
      <c r="R113" s="19">
        <v>11338271</v>
      </c>
      <c r="S113">
        <v>0</v>
      </c>
      <c r="T113">
        <v>0</v>
      </c>
      <c r="U113">
        <v>0</v>
      </c>
      <c r="V113">
        <v>0</v>
      </c>
      <c r="W113" s="19">
        <v>5105000</v>
      </c>
      <c r="X113" s="19">
        <v>2461679</v>
      </c>
    </row>
    <row r="114" spans="1:24" x14ac:dyDescent="0.35">
      <c r="A114" t="s">
        <v>151</v>
      </c>
      <c r="B114" t="s">
        <v>61</v>
      </c>
      <c r="C114" t="s">
        <v>255</v>
      </c>
      <c r="D114" t="s">
        <v>262</v>
      </c>
      <c r="E114" t="s">
        <v>333</v>
      </c>
      <c r="F114" t="s">
        <v>250</v>
      </c>
      <c r="G114" t="s">
        <v>258</v>
      </c>
      <c r="H114" t="s">
        <v>431</v>
      </c>
      <c r="I114" t="s">
        <v>392</v>
      </c>
      <c r="J114" s="20">
        <v>45096</v>
      </c>
      <c r="K114" t="s">
        <v>26</v>
      </c>
      <c r="L114" s="20">
        <v>45239</v>
      </c>
      <c r="M114" s="20">
        <v>45268</v>
      </c>
      <c r="N114">
        <v>6.2</v>
      </c>
      <c r="O114" t="s">
        <v>98</v>
      </c>
      <c r="P114" s="19">
        <v>2461679</v>
      </c>
      <c r="Q114" s="19">
        <v>2461679</v>
      </c>
      <c r="R114" s="19">
        <v>2461679</v>
      </c>
      <c r="S114">
        <v>0</v>
      </c>
      <c r="T114">
        <v>0</v>
      </c>
      <c r="U114">
        <v>0</v>
      </c>
      <c r="V114">
        <v>0</v>
      </c>
      <c r="W114" s="19">
        <v>701190</v>
      </c>
      <c r="X114" s="19">
        <v>701190</v>
      </c>
    </row>
    <row r="115" spans="1:24" x14ac:dyDescent="0.35">
      <c r="A115" t="s">
        <v>58</v>
      </c>
      <c r="B115" t="s">
        <v>25</v>
      </c>
      <c r="C115" t="s">
        <v>259</v>
      </c>
      <c r="D115" t="s">
        <v>256</v>
      </c>
      <c r="E115" t="s">
        <v>226</v>
      </c>
      <c r="F115" t="s">
        <v>260</v>
      </c>
      <c r="G115" t="s">
        <v>265</v>
      </c>
      <c r="H115" t="s">
        <v>428</v>
      </c>
      <c r="I115" t="s">
        <v>392</v>
      </c>
      <c r="J115" s="20">
        <v>45027</v>
      </c>
      <c r="K115" t="s">
        <v>26</v>
      </c>
      <c r="L115" s="20">
        <v>45267</v>
      </c>
      <c r="M115" s="20">
        <v>45279</v>
      </c>
      <c r="N115">
        <v>8.9</v>
      </c>
      <c r="O115" t="s">
        <v>98</v>
      </c>
      <c r="P115" s="19">
        <v>172909459</v>
      </c>
      <c r="Q115" s="19">
        <v>172909459</v>
      </c>
      <c r="R115" s="19">
        <v>172909459</v>
      </c>
      <c r="S115">
        <v>6000000</v>
      </c>
      <c r="T115">
        <v>6000000</v>
      </c>
      <c r="U115">
        <v>0</v>
      </c>
      <c r="V115">
        <v>0</v>
      </c>
      <c r="W115" s="19">
        <v>69540404</v>
      </c>
      <c r="X115" s="19">
        <v>69540404</v>
      </c>
    </row>
    <row r="116" spans="1:24" x14ac:dyDescent="0.35">
      <c r="A116" t="s">
        <v>59</v>
      </c>
      <c r="B116" t="s">
        <v>35</v>
      </c>
      <c r="C116" t="s">
        <v>247</v>
      </c>
      <c r="D116" t="s">
        <v>248</v>
      </c>
      <c r="E116" t="s">
        <v>227</v>
      </c>
      <c r="F116" t="s">
        <v>260</v>
      </c>
      <c r="G116" t="s">
        <v>265</v>
      </c>
      <c r="H116" t="s">
        <v>428</v>
      </c>
      <c r="I116" t="s">
        <v>392</v>
      </c>
      <c r="J116" s="20">
        <v>45027</v>
      </c>
      <c r="K116" t="s">
        <v>26</v>
      </c>
      <c r="L116" s="20">
        <v>45253</v>
      </c>
      <c r="M116" s="20">
        <v>45275</v>
      </c>
      <c r="N116">
        <v>8.8000000000000007</v>
      </c>
      <c r="O116" t="s">
        <v>98</v>
      </c>
      <c r="P116" s="19">
        <v>32752913</v>
      </c>
      <c r="Q116" s="19">
        <v>32752913</v>
      </c>
      <c r="R116" s="19">
        <v>32752913</v>
      </c>
      <c r="S116" s="19">
        <v>1300000</v>
      </c>
      <c r="T116" s="19">
        <v>1300000</v>
      </c>
      <c r="U116">
        <v>0</v>
      </c>
      <c r="V116">
        <v>0</v>
      </c>
      <c r="W116" s="19">
        <v>17922460</v>
      </c>
      <c r="X116" s="19">
        <v>17781339</v>
      </c>
    </row>
    <row r="117" spans="1:24" x14ac:dyDescent="0.35">
      <c r="A117" t="s">
        <v>60</v>
      </c>
      <c r="B117" t="s">
        <v>61</v>
      </c>
      <c r="C117" t="s">
        <v>247</v>
      </c>
      <c r="D117" t="s">
        <v>99</v>
      </c>
      <c r="E117" t="s">
        <v>334</v>
      </c>
      <c r="F117" t="s">
        <v>260</v>
      </c>
      <c r="G117" t="s">
        <v>261</v>
      </c>
      <c r="H117" t="s">
        <v>430</v>
      </c>
      <c r="I117" t="s">
        <v>252</v>
      </c>
      <c r="J117" s="20">
        <v>45435</v>
      </c>
      <c r="K117" t="s">
        <v>26</v>
      </c>
      <c r="L117" s="20"/>
      <c r="M117" s="20"/>
      <c r="N117">
        <v>0</v>
      </c>
      <c r="O117" t="s">
        <v>98</v>
      </c>
      <c r="P117" s="19">
        <v>29427095</v>
      </c>
      <c r="Q117" s="19">
        <v>24294937</v>
      </c>
      <c r="R117" s="19">
        <v>24294937</v>
      </c>
      <c r="S117">
        <v>550000</v>
      </c>
      <c r="T117">
        <v>550000</v>
      </c>
      <c r="U117">
        <v>0</v>
      </c>
      <c r="V117">
        <v>0</v>
      </c>
      <c r="W117" s="19">
        <v>11197100</v>
      </c>
      <c r="X117" s="19">
        <v>11197100</v>
      </c>
    </row>
    <row r="118" spans="1:24" x14ac:dyDescent="0.35">
      <c r="A118" t="s">
        <v>60</v>
      </c>
      <c r="B118" t="s">
        <v>61</v>
      </c>
      <c r="C118" t="s">
        <v>247</v>
      </c>
      <c r="D118" t="s">
        <v>262</v>
      </c>
      <c r="E118" t="s">
        <v>335</v>
      </c>
      <c r="F118" t="s">
        <v>250</v>
      </c>
      <c r="G118" t="s">
        <v>261</v>
      </c>
      <c r="H118" t="s">
        <v>429</v>
      </c>
      <c r="I118" t="s">
        <v>252</v>
      </c>
      <c r="J118" s="20">
        <v>45181</v>
      </c>
      <c r="K118" t="s">
        <v>26</v>
      </c>
      <c r="M118">
        <v>0</v>
      </c>
      <c r="N118">
        <v>0</v>
      </c>
      <c r="O118" t="s">
        <v>98</v>
      </c>
      <c r="P118" s="19">
        <v>3095118</v>
      </c>
      <c r="Q118" s="19">
        <v>3095118</v>
      </c>
      <c r="R118" s="19">
        <v>3095118</v>
      </c>
      <c r="S118">
        <v>0</v>
      </c>
      <c r="T118">
        <v>0</v>
      </c>
      <c r="U118">
        <v>0</v>
      </c>
      <c r="V118">
        <v>0</v>
      </c>
      <c r="W118">
        <v>940157</v>
      </c>
      <c r="X118">
        <v>940157</v>
      </c>
    </row>
    <row r="119" spans="1:24" x14ac:dyDescent="0.35">
      <c r="A119" t="s">
        <v>60</v>
      </c>
      <c r="B119" t="s">
        <v>61</v>
      </c>
      <c r="C119" t="s">
        <v>247</v>
      </c>
      <c r="D119" t="s">
        <v>97</v>
      </c>
      <c r="E119" t="s">
        <v>336</v>
      </c>
      <c r="F119" t="s">
        <v>260</v>
      </c>
      <c r="G119" t="s">
        <v>251</v>
      </c>
      <c r="H119" t="s">
        <v>430</v>
      </c>
      <c r="I119" t="s">
        <v>252</v>
      </c>
      <c r="J119" s="20">
        <v>45435</v>
      </c>
      <c r="K119" t="s">
        <v>26</v>
      </c>
      <c r="L119" s="20"/>
      <c r="M119" s="20"/>
      <c r="N119">
        <v>0</v>
      </c>
      <c r="O119" t="s">
        <v>98</v>
      </c>
      <c r="P119" s="19">
        <v>27108540</v>
      </c>
      <c r="Q119" s="19">
        <v>23071404</v>
      </c>
      <c r="R119" s="19">
        <v>23071404</v>
      </c>
      <c r="S119" s="19">
        <v>2000000</v>
      </c>
      <c r="T119" s="19">
        <v>2000000</v>
      </c>
      <c r="U119">
        <v>0</v>
      </c>
      <c r="V119">
        <v>0</v>
      </c>
      <c r="W119" s="19">
        <v>26429905</v>
      </c>
      <c r="X119" s="19">
        <v>26429905</v>
      </c>
    </row>
    <row r="120" spans="1:24" x14ac:dyDescent="0.35">
      <c r="A120" t="s">
        <v>152</v>
      </c>
      <c r="B120" t="s">
        <v>49</v>
      </c>
      <c r="C120" t="s">
        <v>255</v>
      </c>
      <c r="D120" t="s">
        <v>256</v>
      </c>
      <c r="E120" t="s">
        <v>418</v>
      </c>
      <c r="F120" t="s">
        <v>250</v>
      </c>
      <c r="G120" t="s">
        <v>258</v>
      </c>
      <c r="H120" t="s">
        <v>430</v>
      </c>
      <c r="I120" t="s">
        <v>252</v>
      </c>
      <c r="J120" s="20">
        <v>45433</v>
      </c>
      <c r="K120" t="s">
        <v>26</v>
      </c>
      <c r="L120" s="20"/>
      <c r="N120">
        <v>0</v>
      </c>
      <c r="O120" t="s">
        <v>98</v>
      </c>
      <c r="P120" s="19">
        <v>14543582</v>
      </c>
      <c r="Q120" s="19">
        <v>14543582</v>
      </c>
      <c r="R120" s="19">
        <v>14543582</v>
      </c>
      <c r="S120">
        <v>0</v>
      </c>
      <c r="T120">
        <v>0</v>
      </c>
      <c r="U120">
        <v>0</v>
      </c>
      <c r="V120">
        <v>0</v>
      </c>
      <c r="W120" s="19">
        <v>345914</v>
      </c>
      <c r="X120" s="19">
        <v>345914</v>
      </c>
    </row>
    <row r="121" spans="1:24" x14ac:dyDescent="0.35">
      <c r="A121" t="s">
        <v>152</v>
      </c>
      <c r="B121" t="s">
        <v>49</v>
      </c>
      <c r="C121" t="s">
        <v>255</v>
      </c>
      <c r="D121" t="s">
        <v>262</v>
      </c>
      <c r="E121" t="s">
        <v>419</v>
      </c>
      <c r="F121" t="s">
        <v>250</v>
      </c>
      <c r="G121" t="s">
        <v>258</v>
      </c>
      <c r="H121" t="s">
        <v>432</v>
      </c>
      <c r="I121" t="s">
        <v>252</v>
      </c>
      <c r="J121" s="20">
        <v>45348</v>
      </c>
      <c r="K121" t="s">
        <v>26</v>
      </c>
      <c r="L121" s="20"/>
      <c r="M121">
        <v>0</v>
      </c>
      <c r="N121">
        <v>0</v>
      </c>
      <c r="O121" t="s">
        <v>98</v>
      </c>
      <c r="P121" s="19">
        <v>6284069</v>
      </c>
      <c r="Q121" s="19">
        <v>6284069</v>
      </c>
      <c r="R121" s="19">
        <v>6284069</v>
      </c>
      <c r="S121">
        <v>0</v>
      </c>
      <c r="T121">
        <v>0</v>
      </c>
      <c r="U121">
        <v>0</v>
      </c>
      <c r="V121">
        <v>0</v>
      </c>
      <c r="W121" s="19">
        <v>763767</v>
      </c>
      <c r="X121" s="19">
        <v>763767</v>
      </c>
    </row>
    <row r="122" spans="1:24" x14ac:dyDescent="0.35">
      <c r="A122" t="s">
        <v>62</v>
      </c>
      <c r="B122" t="s">
        <v>433</v>
      </c>
      <c r="C122" t="s">
        <v>247</v>
      </c>
      <c r="D122" t="s">
        <v>99</v>
      </c>
      <c r="E122" t="s">
        <v>337</v>
      </c>
      <c r="F122" t="s">
        <v>250</v>
      </c>
      <c r="G122" t="s">
        <v>261</v>
      </c>
      <c r="H122" t="s">
        <v>428</v>
      </c>
      <c r="I122" t="s">
        <v>392</v>
      </c>
      <c r="J122" s="20">
        <v>45027</v>
      </c>
      <c r="K122" t="s">
        <v>26</v>
      </c>
      <c r="L122" s="20">
        <v>45225</v>
      </c>
      <c r="M122" s="20">
        <v>45243</v>
      </c>
      <c r="N122">
        <v>7.7</v>
      </c>
      <c r="O122" t="s">
        <v>32</v>
      </c>
      <c r="P122" s="19">
        <v>30135943</v>
      </c>
      <c r="Q122" s="19">
        <v>30135943</v>
      </c>
      <c r="R122" s="19">
        <v>30135943</v>
      </c>
      <c r="S122">
        <v>0</v>
      </c>
      <c r="T122">
        <v>0</v>
      </c>
      <c r="U122">
        <v>0</v>
      </c>
      <c r="V122">
        <v>0</v>
      </c>
      <c r="W122" s="19">
        <v>10990689</v>
      </c>
      <c r="X122" s="19">
        <v>10990689</v>
      </c>
    </row>
    <row r="123" spans="1:24" x14ac:dyDescent="0.35">
      <c r="A123" t="s">
        <v>62</v>
      </c>
      <c r="B123" t="s">
        <v>433</v>
      </c>
      <c r="C123" t="s">
        <v>247</v>
      </c>
      <c r="D123" t="s">
        <v>262</v>
      </c>
      <c r="E123" t="s">
        <v>338</v>
      </c>
      <c r="F123" t="s">
        <v>250</v>
      </c>
      <c r="G123" t="s">
        <v>261</v>
      </c>
      <c r="H123" t="s">
        <v>428</v>
      </c>
      <c r="I123" t="s">
        <v>392</v>
      </c>
      <c r="J123" s="20">
        <v>45027</v>
      </c>
      <c r="K123" t="s">
        <v>26</v>
      </c>
      <c r="L123" s="20">
        <v>45225</v>
      </c>
      <c r="M123" s="20">
        <v>45243</v>
      </c>
      <c r="N123">
        <v>7.8</v>
      </c>
      <c r="O123" t="s">
        <v>32</v>
      </c>
      <c r="P123" s="19">
        <v>112597063</v>
      </c>
      <c r="Q123" s="19">
        <v>112597063</v>
      </c>
      <c r="R123" s="19">
        <v>112597063</v>
      </c>
      <c r="S123">
        <v>0</v>
      </c>
      <c r="T123">
        <v>0</v>
      </c>
      <c r="U123">
        <v>0</v>
      </c>
      <c r="V123">
        <v>0</v>
      </c>
      <c r="W123" s="19">
        <v>32486658</v>
      </c>
      <c r="X123" s="19">
        <v>32486658</v>
      </c>
    </row>
    <row r="124" spans="1:24" x14ac:dyDescent="0.35">
      <c r="A124" t="s">
        <v>62</v>
      </c>
      <c r="B124" t="s">
        <v>433</v>
      </c>
      <c r="C124" t="s">
        <v>247</v>
      </c>
      <c r="D124" t="s">
        <v>97</v>
      </c>
      <c r="E124" t="s">
        <v>420</v>
      </c>
      <c r="F124" t="s">
        <v>250</v>
      </c>
      <c r="G124" t="s">
        <v>261</v>
      </c>
      <c r="H124" t="s">
        <v>430</v>
      </c>
      <c r="I124" t="s">
        <v>252</v>
      </c>
      <c r="J124" s="20">
        <v>45434</v>
      </c>
      <c r="K124" t="s">
        <v>26</v>
      </c>
      <c r="L124" s="20"/>
      <c r="M124" s="20"/>
      <c r="N124">
        <v>0</v>
      </c>
      <c r="O124" t="s">
        <v>32</v>
      </c>
      <c r="P124" s="19">
        <v>8317785</v>
      </c>
      <c r="Q124" s="19">
        <v>8317785</v>
      </c>
      <c r="R124" s="19">
        <v>8317785</v>
      </c>
      <c r="S124">
        <v>0</v>
      </c>
      <c r="T124">
        <v>0</v>
      </c>
      <c r="U124">
        <v>0</v>
      </c>
      <c r="V124">
        <v>0</v>
      </c>
      <c r="W124" s="19">
        <v>4400767</v>
      </c>
      <c r="X124" s="19">
        <v>4400767</v>
      </c>
    </row>
    <row r="125" spans="1:24" x14ac:dyDescent="0.35">
      <c r="A125" t="s">
        <v>64</v>
      </c>
      <c r="B125" t="s">
        <v>37</v>
      </c>
      <c r="C125" t="s">
        <v>259</v>
      </c>
      <c r="D125" t="s">
        <v>256</v>
      </c>
      <c r="E125" t="s">
        <v>228</v>
      </c>
      <c r="F125" t="s">
        <v>260</v>
      </c>
      <c r="G125" t="s">
        <v>251</v>
      </c>
      <c r="H125" t="s">
        <v>428</v>
      </c>
      <c r="I125" t="s">
        <v>392</v>
      </c>
      <c r="J125" s="20">
        <v>45027</v>
      </c>
      <c r="K125" t="s">
        <v>26</v>
      </c>
      <c r="L125">
        <v>45232</v>
      </c>
      <c r="M125">
        <v>45264</v>
      </c>
      <c r="N125">
        <v>8.3000000000000007</v>
      </c>
      <c r="O125" t="s">
        <v>98</v>
      </c>
      <c r="P125" s="19">
        <v>489688159</v>
      </c>
      <c r="Q125" s="19">
        <v>489688159</v>
      </c>
      <c r="R125" s="19">
        <v>489688159</v>
      </c>
      <c r="S125">
        <v>13500000</v>
      </c>
      <c r="T125">
        <v>13500000</v>
      </c>
      <c r="U125">
        <v>0</v>
      </c>
      <c r="V125">
        <v>0</v>
      </c>
      <c r="W125" s="19">
        <v>386690286</v>
      </c>
      <c r="X125" s="19">
        <v>386690286</v>
      </c>
    </row>
    <row r="126" spans="1:24" x14ac:dyDescent="0.35">
      <c r="A126" t="s">
        <v>64</v>
      </c>
      <c r="B126" t="s">
        <v>37</v>
      </c>
      <c r="C126" t="s">
        <v>259</v>
      </c>
      <c r="D126" t="s">
        <v>282</v>
      </c>
      <c r="E126" t="s">
        <v>339</v>
      </c>
      <c r="F126" t="s">
        <v>250</v>
      </c>
      <c r="G126" t="s">
        <v>251</v>
      </c>
      <c r="H126" t="s">
        <v>428</v>
      </c>
      <c r="I126" t="s">
        <v>392</v>
      </c>
      <c r="J126" s="20">
        <v>45028</v>
      </c>
      <c r="K126" t="s">
        <v>26</v>
      </c>
      <c r="L126" s="20">
        <v>45196</v>
      </c>
      <c r="M126" s="20">
        <v>45231</v>
      </c>
      <c r="N126">
        <v>7.4</v>
      </c>
      <c r="O126" t="s">
        <v>98</v>
      </c>
      <c r="P126" s="19">
        <v>443468772</v>
      </c>
      <c r="Q126" s="19">
        <v>443468772</v>
      </c>
      <c r="R126" s="19">
        <v>443468772</v>
      </c>
      <c r="S126">
        <v>0</v>
      </c>
      <c r="T126">
        <v>0</v>
      </c>
      <c r="U126">
        <v>0</v>
      </c>
      <c r="V126">
        <v>0</v>
      </c>
      <c r="W126" s="19">
        <v>379237355</v>
      </c>
      <c r="X126" s="19">
        <v>379237355</v>
      </c>
    </row>
    <row r="127" spans="1:24" x14ac:dyDescent="0.35">
      <c r="A127" t="s">
        <v>65</v>
      </c>
      <c r="B127" t="s">
        <v>25</v>
      </c>
      <c r="C127" t="s">
        <v>259</v>
      </c>
      <c r="D127" t="s">
        <v>99</v>
      </c>
      <c r="E127" t="s">
        <v>229</v>
      </c>
      <c r="F127" t="s">
        <v>260</v>
      </c>
      <c r="G127" t="s">
        <v>251</v>
      </c>
      <c r="H127" t="s">
        <v>428</v>
      </c>
      <c r="I127" t="s">
        <v>101</v>
      </c>
      <c r="J127" s="20">
        <v>45027</v>
      </c>
      <c r="K127" t="s">
        <v>101</v>
      </c>
      <c r="L127" s="20"/>
      <c r="M127" s="20">
        <v>0</v>
      </c>
      <c r="N127">
        <v>0</v>
      </c>
      <c r="O127" t="s">
        <v>98</v>
      </c>
      <c r="P127" s="19">
        <v>65446113</v>
      </c>
      <c r="Q127" s="19">
        <v>65446113</v>
      </c>
      <c r="R127" s="19">
        <v>0</v>
      </c>
      <c r="S127" s="19">
        <v>1000000</v>
      </c>
      <c r="T127" s="19">
        <v>0</v>
      </c>
      <c r="U127">
        <v>0</v>
      </c>
      <c r="V127">
        <v>0</v>
      </c>
      <c r="W127" s="19">
        <v>21407217</v>
      </c>
      <c r="X127" s="19">
        <v>0</v>
      </c>
    </row>
    <row r="128" spans="1:24" x14ac:dyDescent="0.35">
      <c r="A128" t="s">
        <v>65</v>
      </c>
      <c r="B128" t="s">
        <v>25</v>
      </c>
      <c r="C128" t="s">
        <v>259</v>
      </c>
      <c r="D128" t="s">
        <v>99</v>
      </c>
      <c r="E128" t="s">
        <v>340</v>
      </c>
      <c r="F128" t="s">
        <v>260</v>
      </c>
      <c r="G128" t="s">
        <v>251</v>
      </c>
      <c r="H128" t="s">
        <v>429</v>
      </c>
      <c r="I128" t="s">
        <v>252</v>
      </c>
      <c r="J128" s="20">
        <v>45181</v>
      </c>
      <c r="K128" t="s">
        <v>26</v>
      </c>
      <c r="L128" s="20"/>
      <c r="M128" s="20">
        <v>0</v>
      </c>
      <c r="N128">
        <v>0</v>
      </c>
      <c r="O128" t="s">
        <v>98</v>
      </c>
      <c r="P128" s="19">
        <v>65446113</v>
      </c>
      <c r="Q128" s="19">
        <v>65446113</v>
      </c>
      <c r="R128" s="19">
        <v>65446113</v>
      </c>
      <c r="S128">
        <v>1000000</v>
      </c>
      <c r="T128">
        <v>1000000</v>
      </c>
      <c r="U128">
        <v>0</v>
      </c>
      <c r="V128">
        <v>0</v>
      </c>
      <c r="W128" s="19">
        <v>29401691</v>
      </c>
      <c r="X128" s="19">
        <v>29401691</v>
      </c>
    </row>
    <row r="129" spans="1:24" x14ac:dyDescent="0.35">
      <c r="A129" t="s">
        <v>65</v>
      </c>
      <c r="B129" t="s">
        <v>25</v>
      </c>
      <c r="C129" t="s">
        <v>259</v>
      </c>
      <c r="D129" t="s">
        <v>262</v>
      </c>
      <c r="E129" t="s">
        <v>341</v>
      </c>
      <c r="F129" t="s">
        <v>250</v>
      </c>
      <c r="G129" t="s">
        <v>251</v>
      </c>
      <c r="H129" t="s">
        <v>428</v>
      </c>
      <c r="I129" t="s">
        <v>101</v>
      </c>
      <c r="J129">
        <v>45027</v>
      </c>
      <c r="K129" t="s">
        <v>101</v>
      </c>
      <c r="M129">
        <v>0</v>
      </c>
      <c r="N129">
        <v>0</v>
      </c>
      <c r="O129" t="s">
        <v>98</v>
      </c>
      <c r="P129">
        <v>34425895</v>
      </c>
      <c r="Q129">
        <v>34425895</v>
      </c>
      <c r="R129">
        <v>0</v>
      </c>
      <c r="S129">
        <v>0</v>
      </c>
      <c r="T129">
        <v>0</v>
      </c>
      <c r="U129" s="19">
        <v>0</v>
      </c>
      <c r="V129">
        <v>0</v>
      </c>
      <c r="W129">
        <v>34740294</v>
      </c>
      <c r="X129">
        <v>0</v>
      </c>
    </row>
    <row r="130" spans="1:24" x14ac:dyDescent="0.35">
      <c r="A130" t="s">
        <v>65</v>
      </c>
      <c r="B130" t="s">
        <v>25</v>
      </c>
      <c r="C130" t="s">
        <v>259</v>
      </c>
      <c r="D130" t="s">
        <v>262</v>
      </c>
      <c r="E130" t="s">
        <v>342</v>
      </c>
      <c r="F130" t="s">
        <v>250</v>
      </c>
      <c r="G130" t="s">
        <v>251</v>
      </c>
      <c r="H130" t="s">
        <v>431</v>
      </c>
      <c r="I130" t="s">
        <v>392</v>
      </c>
      <c r="J130" s="20">
        <v>45097</v>
      </c>
      <c r="K130" t="s">
        <v>26</v>
      </c>
      <c r="L130" s="20">
        <v>45239</v>
      </c>
      <c r="M130" s="20">
        <v>45268</v>
      </c>
      <c r="N130">
        <v>5.6</v>
      </c>
      <c r="O130" t="s">
        <v>98</v>
      </c>
      <c r="P130">
        <v>34425895</v>
      </c>
      <c r="Q130">
        <v>34425895</v>
      </c>
      <c r="R130">
        <v>34425895</v>
      </c>
      <c r="S130">
        <v>0</v>
      </c>
      <c r="T130">
        <v>0</v>
      </c>
      <c r="U130" s="19">
        <v>0</v>
      </c>
      <c r="V130" s="19">
        <v>0</v>
      </c>
      <c r="W130" s="19">
        <v>84121258</v>
      </c>
      <c r="X130" s="19">
        <v>84121258</v>
      </c>
    </row>
    <row r="131" spans="1:24" x14ac:dyDescent="0.35">
      <c r="A131" t="s">
        <v>65</v>
      </c>
      <c r="B131" t="s">
        <v>25</v>
      </c>
      <c r="C131" t="s">
        <v>259</v>
      </c>
      <c r="D131" t="s">
        <v>97</v>
      </c>
      <c r="E131" t="s">
        <v>230</v>
      </c>
      <c r="F131" t="s">
        <v>260</v>
      </c>
      <c r="G131" t="s">
        <v>265</v>
      </c>
      <c r="H131" t="s">
        <v>428</v>
      </c>
      <c r="I131" t="s">
        <v>392</v>
      </c>
      <c r="J131">
        <v>45027</v>
      </c>
      <c r="K131" t="s">
        <v>26</v>
      </c>
      <c r="L131">
        <v>45239</v>
      </c>
      <c r="M131">
        <v>45268</v>
      </c>
      <c r="N131">
        <v>8.6</v>
      </c>
      <c r="O131" t="s">
        <v>98</v>
      </c>
      <c r="P131">
        <v>181689888</v>
      </c>
      <c r="Q131">
        <v>181689888</v>
      </c>
      <c r="R131">
        <v>181689888</v>
      </c>
      <c r="S131">
        <v>4000000</v>
      </c>
      <c r="T131">
        <v>4000000</v>
      </c>
      <c r="U131">
        <v>0</v>
      </c>
      <c r="V131">
        <v>0</v>
      </c>
      <c r="W131">
        <v>111288366</v>
      </c>
      <c r="X131">
        <v>111288366</v>
      </c>
    </row>
    <row r="132" spans="1:24" x14ac:dyDescent="0.35">
      <c r="A132" t="s">
        <v>154</v>
      </c>
      <c r="B132" t="s">
        <v>61</v>
      </c>
      <c r="C132" t="s">
        <v>247</v>
      </c>
      <c r="D132" t="s">
        <v>256</v>
      </c>
      <c r="E132" t="s">
        <v>343</v>
      </c>
      <c r="F132" t="s">
        <v>250</v>
      </c>
      <c r="G132" t="s">
        <v>251</v>
      </c>
      <c r="H132" t="s">
        <v>431</v>
      </c>
      <c r="I132" t="s">
        <v>101</v>
      </c>
      <c r="J132" s="20">
        <v>45096</v>
      </c>
      <c r="K132" t="s">
        <v>101</v>
      </c>
      <c r="M132">
        <v>0</v>
      </c>
      <c r="N132">
        <v>0</v>
      </c>
      <c r="O132" t="s">
        <v>98</v>
      </c>
      <c r="P132" s="19">
        <v>39616747</v>
      </c>
      <c r="Q132" s="19">
        <v>39616747</v>
      </c>
      <c r="R132" s="19">
        <v>0</v>
      </c>
      <c r="S132">
        <v>0</v>
      </c>
      <c r="T132">
        <v>0</v>
      </c>
      <c r="U132">
        <v>0</v>
      </c>
      <c r="V132">
        <v>0</v>
      </c>
      <c r="W132" s="19">
        <v>12139325</v>
      </c>
      <c r="X132" s="19">
        <v>0</v>
      </c>
    </row>
    <row r="133" spans="1:24" x14ac:dyDescent="0.35">
      <c r="A133" t="s">
        <v>154</v>
      </c>
      <c r="B133" t="s">
        <v>61</v>
      </c>
      <c r="C133" t="s">
        <v>247</v>
      </c>
      <c r="D133" t="s">
        <v>256</v>
      </c>
      <c r="E133" t="s">
        <v>421</v>
      </c>
      <c r="F133" t="s">
        <v>250</v>
      </c>
      <c r="G133" t="s">
        <v>251</v>
      </c>
      <c r="H133" t="s">
        <v>430</v>
      </c>
      <c r="I133" t="s">
        <v>252</v>
      </c>
      <c r="J133" s="20">
        <v>45433</v>
      </c>
      <c r="K133" t="s">
        <v>26</v>
      </c>
      <c r="L133" s="20"/>
      <c r="M133" s="20"/>
      <c r="N133">
        <v>0</v>
      </c>
      <c r="O133" t="s">
        <v>98</v>
      </c>
      <c r="P133" s="19">
        <v>39616747</v>
      </c>
      <c r="Q133" s="19">
        <v>26627449</v>
      </c>
      <c r="R133" s="19">
        <v>26627449</v>
      </c>
      <c r="S133">
        <v>0</v>
      </c>
      <c r="T133">
        <v>0</v>
      </c>
      <c r="U133" s="19">
        <v>0</v>
      </c>
      <c r="V133" s="19">
        <v>0</v>
      </c>
      <c r="W133" s="19">
        <v>22810633</v>
      </c>
      <c r="X133" s="19">
        <v>0</v>
      </c>
    </row>
    <row r="134" spans="1:24" x14ac:dyDescent="0.35">
      <c r="A134" t="s">
        <v>154</v>
      </c>
      <c r="B134" t="s">
        <v>61</v>
      </c>
      <c r="C134" t="s">
        <v>247</v>
      </c>
      <c r="D134" t="s">
        <v>262</v>
      </c>
      <c r="E134" t="s">
        <v>344</v>
      </c>
      <c r="F134" t="s">
        <v>250</v>
      </c>
      <c r="G134" t="s">
        <v>261</v>
      </c>
      <c r="H134" t="s">
        <v>428</v>
      </c>
      <c r="I134" t="s">
        <v>101</v>
      </c>
      <c r="J134" s="20">
        <v>45027</v>
      </c>
      <c r="K134" t="s">
        <v>101</v>
      </c>
      <c r="M134">
        <v>0</v>
      </c>
      <c r="N134">
        <v>0</v>
      </c>
      <c r="O134" t="s">
        <v>98</v>
      </c>
      <c r="P134">
        <v>37440753</v>
      </c>
      <c r="Q134">
        <v>37440753</v>
      </c>
      <c r="R134">
        <v>0</v>
      </c>
      <c r="S134">
        <v>0</v>
      </c>
      <c r="T134">
        <v>0</v>
      </c>
      <c r="U134" s="19">
        <v>0</v>
      </c>
      <c r="V134">
        <v>0</v>
      </c>
      <c r="W134">
        <v>18731659</v>
      </c>
      <c r="X134">
        <v>0</v>
      </c>
    </row>
    <row r="135" spans="1:24" x14ac:dyDescent="0.35">
      <c r="A135" t="s">
        <v>154</v>
      </c>
      <c r="B135" t="s">
        <v>61</v>
      </c>
      <c r="C135" t="s">
        <v>247</v>
      </c>
      <c r="D135" t="s">
        <v>262</v>
      </c>
      <c r="E135" t="s">
        <v>345</v>
      </c>
      <c r="F135" t="s">
        <v>250</v>
      </c>
      <c r="G135" t="s">
        <v>261</v>
      </c>
      <c r="H135" t="s">
        <v>431</v>
      </c>
      <c r="I135" t="s">
        <v>392</v>
      </c>
      <c r="J135" s="20">
        <v>45098</v>
      </c>
      <c r="K135" t="s">
        <v>26</v>
      </c>
      <c r="L135" s="20">
        <v>45218</v>
      </c>
      <c r="M135">
        <v>45243</v>
      </c>
      <c r="N135">
        <v>4.7</v>
      </c>
      <c r="O135" t="s">
        <v>98</v>
      </c>
      <c r="P135">
        <v>37440753</v>
      </c>
      <c r="Q135">
        <v>37440753</v>
      </c>
      <c r="R135">
        <v>37440753</v>
      </c>
      <c r="S135">
        <v>0</v>
      </c>
      <c r="T135">
        <v>0</v>
      </c>
      <c r="U135" s="19">
        <v>0</v>
      </c>
      <c r="V135" s="19">
        <v>0</v>
      </c>
      <c r="W135" s="19">
        <v>18311197</v>
      </c>
      <c r="X135" s="19">
        <v>18311197</v>
      </c>
    </row>
    <row r="136" spans="1:24" x14ac:dyDescent="0.35">
      <c r="A136" t="s">
        <v>155</v>
      </c>
      <c r="B136" t="s">
        <v>49</v>
      </c>
      <c r="C136" t="s">
        <v>255</v>
      </c>
      <c r="D136" t="s">
        <v>99</v>
      </c>
      <c r="E136" t="s">
        <v>346</v>
      </c>
      <c r="F136" t="s">
        <v>250</v>
      </c>
      <c r="G136" t="s">
        <v>258</v>
      </c>
      <c r="H136" t="s">
        <v>431</v>
      </c>
      <c r="I136" t="s">
        <v>392</v>
      </c>
      <c r="J136">
        <v>45096</v>
      </c>
      <c r="K136" t="s">
        <v>26</v>
      </c>
      <c r="L136">
        <v>45253</v>
      </c>
      <c r="M136">
        <v>45275</v>
      </c>
      <c r="N136">
        <v>6.5</v>
      </c>
      <c r="O136" t="s">
        <v>98</v>
      </c>
      <c r="P136">
        <v>7028868</v>
      </c>
      <c r="Q136">
        <v>7028868</v>
      </c>
      <c r="R136">
        <v>7028868</v>
      </c>
      <c r="S136">
        <v>0</v>
      </c>
      <c r="T136">
        <v>0</v>
      </c>
      <c r="U136">
        <v>0</v>
      </c>
      <c r="V136">
        <v>0</v>
      </c>
      <c r="W136">
        <v>841424</v>
      </c>
      <c r="X136">
        <v>841424</v>
      </c>
    </row>
    <row r="137" spans="1:24" x14ac:dyDescent="0.35">
      <c r="A137" t="s">
        <v>156</v>
      </c>
      <c r="B137" t="s">
        <v>49</v>
      </c>
      <c r="C137" t="s">
        <v>255</v>
      </c>
      <c r="D137" t="s">
        <v>256</v>
      </c>
      <c r="E137" t="s">
        <v>422</v>
      </c>
      <c r="F137" t="s">
        <v>250</v>
      </c>
      <c r="G137" t="s">
        <v>258</v>
      </c>
      <c r="H137" t="s">
        <v>297</v>
      </c>
      <c r="I137" t="s">
        <v>254</v>
      </c>
      <c r="J137" s="20"/>
      <c r="N137">
        <v>0</v>
      </c>
      <c r="O137" t="s">
        <v>98</v>
      </c>
      <c r="P137">
        <v>24830254</v>
      </c>
      <c r="Q137">
        <v>0</v>
      </c>
      <c r="R137">
        <v>0</v>
      </c>
      <c r="S137">
        <v>0</v>
      </c>
      <c r="T137">
        <v>0</v>
      </c>
      <c r="U137" s="19">
        <v>0</v>
      </c>
      <c r="V137" s="19">
        <v>0</v>
      </c>
      <c r="W137" s="19">
        <v>0</v>
      </c>
      <c r="X137" s="19">
        <v>0</v>
      </c>
    </row>
    <row r="138" spans="1:24" x14ac:dyDescent="0.35">
      <c r="A138" t="s">
        <v>66</v>
      </c>
      <c r="B138" t="s">
        <v>25</v>
      </c>
      <c r="C138" t="s">
        <v>259</v>
      </c>
      <c r="D138" t="s">
        <v>99</v>
      </c>
      <c r="E138" t="s">
        <v>231</v>
      </c>
      <c r="F138" t="s">
        <v>260</v>
      </c>
      <c r="G138" t="s">
        <v>251</v>
      </c>
      <c r="H138" t="s">
        <v>428</v>
      </c>
      <c r="I138" t="s">
        <v>392</v>
      </c>
      <c r="J138" s="20">
        <v>45027</v>
      </c>
      <c r="K138" t="s">
        <v>26</v>
      </c>
      <c r="L138" s="20">
        <v>45196</v>
      </c>
      <c r="M138" s="20">
        <v>45231</v>
      </c>
      <c r="N138">
        <v>7.4</v>
      </c>
      <c r="O138" t="s">
        <v>98</v>
      </c>
      <c r="P138">
        <v>25087000</v>
      </c>
      <c r="Q138">
        <v>25087000</v>
      </c>
      <c r="R138">
        <v>25087000</v>
      </c>
      <c r="S138">
        <v>1750000</v>
      </c>
      <c r="T138">
        <v>1750000</v>
      </c>
      <c r="U138" s="19">
        <v>0</v>
      </c>
      <c r="V138" s="19">
        <v>0</v>
      </c>
      <c r="W138">
        <v>3508980</v>
      </c>
      <c r="X138">
        <v>3508980</v>
      </c>
    </row>
    <row r="139" spans="1:24" x14ac:dyDescent="0.35">
      <c r="A139" t="s">
        <v>66</v>
      </c>
      <c r="B139" t="s">
        <v>25</v>
      </c>
      <c r="C139" t="s">
        <v>259</v>
      </c>
      <c r="D139" t="s">
        <v>262</v>
      </c>
      <c r="E139" t="s">
        <v>347</v>
      </c>
      <c r="F139" t="s">
        <v>250</v>
      </c>
      <c r="G139" t="s">
        <v>261</v>
      </c>
      <c r="H139" t="s">
        <v>428</v>
      </c>
      <c r="I139" t="s">
        <v>392</v>
      </c>
      <c r="J139" s="20">
        <v>45027</v>
      </c>
      <c r="K139" t="s">
        <v>26</v>
      </c>
      <c r="L139" s="20">
        <v>45196</v>
      </c>
      <c r="M139" s="20">
        <v>45231</v>
      </c>
      <c r="N139">
        <v>7.4</v>
      </c>
      <c r="O139" t="s">
        <v>98</v>
      </c>
      <c r="P139" s="19">
        <v>6953360</v>
      </c>
      <c r="Q139" s="19">
        <v>6953360</v>
      </c>
      <c r="R139" s="19">
        <v>6953360</v>
      </c>
      <c r="S139">
        <v>0</v>
      </c>
      <c r="T139">
        <v>0</v>
      </c>
      <c r="U139">
        <v>0</v>
      </c>
      <c r="V139">
        <v>0</v>
      </c>
      <c r="W139" s="19">
        <v>2301116</v>
      </c>
      <c r="X139" s="19">
        <v>2301116</v>
      </c>
    </row>
    <row r="140" spans="1:24" x14ac:dyDescent="0.35">
      <c r="A140" t="s">
        <v>66</v>
      </c>
      <c r="B140" t="s">
        <v>25</v>
      </c>
      <c r="C140" t="s">
        <v>259</v>
      </c>
      <c r="D140" t="s">
        <v>97</v>
      </c>
      <c r="E140" t="s">
        <v>232</v>
      </c>
      <c r="F140" t="s">
        <v>260</v>
      </c>
      <c r="G140" t="s">
        <v>251</v>
      </c>
      <c r="H140" t="s">
        <v>428</v>
      </c>
      <c r="I140" t="s">
        <v>392</v>
      </c>
      <c r="J140" s="20">
        <v>45027</v>
      </c>
      <c r="K140" t="s">
        <v>26</v>
      </c>
      <c r="L140" s="20">
        <v>45196</v>
      </c>
      <c r="M140" s="20">
        <v>45231</v>
      </c>
      <c r="N140">
        <v>7.4</v>
      </c>
      <c r="O140" t="s">
        <v>98</v>
      </c>
      <c r="P140">
        <v>136020179</v>
      </c>
      <c r="Q140">
        <v>136020179</v>
      </c>
      <c r="R140">
        <v>136020179</v>
      </c>
      <c r="S140">
        <v>4000000</v>
      </c>
      <c r="T140">
        <v>4000000</v>
      </c>
      <c r="U140" s="19">
        <v>0</v>
      </c>
      <c r="V140" s="19">
        <v>0</v>
      </c>
      <c r="W140" s="19">
        <v>104333144</v>
      </c>
      <c r="X140" s="19">
        <v>104333144</v>
      </c>
    </row>
    <row r="141" spans="1:24" x14ac:dyDescent="0.35">
      <c r="A141" t="s">
        <v>158</v>
      </c>
      <c r="B141" t="s">
        <v>29</v>
      </c>
      <c r="C141" t="s">
        <v>255</v>
      </c>
      <c r="D141" t="s">
        <v>99</v>
      </c>
      <c r="E141" t="s">
        <v>348</v>
      </c>
      <c r="F141" t="s">
        <v>250</v>
      </c>
      <c r="G141" t="s">
        <v>258</v>
      </c>
      <c r="H141" t="s">
        <v>429</v>
      </c>
      <c r="I141" t="s">
        <v>252</v>
      </c>
      <c r="J141" s="20">
        <v>45181</v>
      </c>
      <c r="K141" t="s">
        <v>26</v>
      </c>
      <c r="L141">
        <v>45435</v>
      </c>
      <c r="M141">
        <v>45460</v>
      </c>
      <c r="N141">
        <v>9.8000000000000007</v>
      </c>
      <c r="O141" t="s">
        <v>98</v>
      </c>
      <c r="P141">
        <v>10010167</v>
      </c>
      <c r="Q141">
        <v>10010167</v>
      </c>
      <c r="R141">
        <v>10010167</v>
      </c>
      <c r="S141">
        <v>0</v>
      </c>
      <c r="T141">
        <v>0</v>
      </c>
      <c r="U141" s="19">
        <v>0</v>
      </c>
      <c r="V141">
        <v>0</v>
      </c>
      <c r="W141" s="19">
        <v>3654182</v>
      </c>
      <c r="X141">
        <v>3654182</v>
      </c>
    </row>
    <row r="142" spans="1:24" x14ac:dyDescent="0.35">
      <c r="A142" t="s">
        <v>67</v>
      </c>
      <c r="B142" t="s">
        <v>35</v>
      </c>
      <c r="C142" t="s">
        <v>247</v>
      </c>
      <c r="D142" t="s">
        <v>256</v>
      </c>
      <c r="E142" t="s">
        <v>246</v>
      </c>
      <c r="F142" t="s">
        <v>260</v>
      </c>
      <c r="G142" t="s">
        <v>265</v>
      </c>
      <c r="H142" t="s">
        <v>429</v>
      </c>
      <c r="I142" t="s">
        <v>252</v>
      </c>
      <c r="J142" s="20">
        <v>45181</v>
      </c>
      <c r="K142" t="s">
        <v>26</v>
      </c>
      <c r="L142" s="20">
        <v>45379</v>
      </c>
      <c r="M142" s="20">
        <v>45401</v>
      </c>
      <c r="N142">
        <v>7.9</v>
      </c>
      <c r="O142" t="s">
        <v>98</v>
      </c>
      <c r="P142">
        <v>124829206</v>
      </c>
      <c r="Q142">
        <v>124829205</v>
      </c>
      <c r="R142">
        <v>124829206</v>
      </c>
      <c r="S142">
        <v>2000000</v>
      </c>
      <c r="T142">
        <v>2000000</v>
      </c>
      <c r="U142" s="19">
        <v>0</v>
      </c>
      <c r="V142" s="19">
        <v>0</v>
      </c>
      <c r="W142" s="19">
        <v>131362545</v>
      </c>
      <c r="X142" s="19">
        <v>128275238</v>
      </c>
    </row>
    <row r="143" spans="1:24" x14ac:dyDescent="0.35">
      <c r="A143" t="s">
        <v>67</v>
      </c>
      <c r="B143" t="s">
        <v>35</v>
      </c>
      <c r="C143" t="s">
        <v>247</v>
      </c>
      <c r="D143" t="s">
        <v>262</v>
      </c>
      <c r="E143" t="s">
        <v>349</v>
      </c>
      <c r="F143" t="s">
        <v>250</v>
      </c>
      <c r="G143" t="s">
        <v>265</v>
      </c>
      <c r="H143" t="s">
        <v>429</v>
      </c>
      <c r="I143" t="s">
        <v>252</v>
      </c>
      <c r="J143" s="20">
        <v>45181</v>
      </c>
      <c r="K143" t="s">
        <v>26</v>
      </c>
      <c r="L143" s="20">
        <v>45379</v>
      </c>
      <c r="M143">
        <v>45401</v>
      </c>
      <c r="N143">
        <v>7.9</v>
      </c>
      <c r="O143" t="s">
        <v>98</v>
      </c>
      <c r="P143">
        <v>47285301</v>
      </c>
      <c r="Q143">
        <v>47285301</v>
      </c>
      <c r="R143">
        <v>47285301</v>
      </c>
      <c r="S143">
        <v>0</v>
      </c>
      <c r="T143">
        <v>0</v>
      </c>
      <c r="U143" s="19">
        <v>0</v>
      </c>
      <c r="V143" s="19">
        <v>0</v>
      </c>
      <c r="W143" s="19">
        <v>25403131</v>
      </c>
      <c r="X143" s="19">
        <v>22960969</v>
      </c>
    </row>
    <row r="144" spans="1:24" x14ac:dyDescent="0.35">
      <c r="A144" t="s">
        <v>159</v>
      </c>
      <c r="B144" t="s">
        <v>433</v>
      </c>
      <c r="C144" t="s">
        <v>255</v>
      </c>
      <c r="D144" t="s">
        <v>248</v>
      </c>
      <c r="E144" t="s">
        <v>350</v>
      </c>
      <c r="F144" t="s">
        <v>250</v>
      </c>
      <c r="G144" t="s">
        <v>258</v>
      </c>
      <c r="H144" t="s">
        <v>429</v>
      </c>
      <c r="I144" t="s">
        <v>392</v>
      </c>
      <c r="J144" s="20">
        <v>45181</v>
      </c>
      <c r="K144" t="s">
        <v>26</v>
      </c>
      <c r="L144" s="20">
        <v>45274</v>
      </c>
      <c r="M144">
        <v>45307</v>
      </c>
      <c r="N144">
        <v>4.8</v>
      </c>
      <c r="O144" t="s">
        <v>32</v>
      </c>
      <c r="P144">
        <v>12934452</v>
      </c>
      <c r="Q144">
        <v>12934452</v>
      </c>
      <c r="R144">
        <v>12934452</v>
      </c>
      <c r="S144">
        <v>0</v>
      </c>
      <c r="T144">
        <v>0</v>
      </c>
      <c r="U144" s="19">
        <v>0</v>
      </c>
      <c r="V144" s="19">
        <v>0</v>
      </c>
      <c r="W144">
        <v>1873062</v>
      </c>
      <c r="X144">
        <v>819400</v>
      </c>
    </row>
    <row r="145" spans="1:24" x14ac:dyDescent="0.35">
      <c r="A145" t="s">
        <v>68</v>
      </c>
      <c r="B145" t="s">
        <v>433</v>
      </c>
      <c r="C145" t="s">
        <v>247</v>
      </c>
      <c r="D145" t="s">
        <v>99</v>
      </c>
      <c r="E145" t="s">
        <v>351</v>
      </c>
      <c r="F145" t="s">
        <v>260</v>
      </c>
      <c r="G145" t="s">
        <v>261</v>
      </c>
      <c r="H145" t="s">
        <v>431</v>
      </c>
      <c r="I145" t="s">
        <v>392</v>
      </c>
      <c r="J145" s="20">
        <v>45096</v>
      </c>
      <c r="K145" t="s">
        <v>26</v>
      </c>
      <c r="L145">
        <v>45253</v>
      </c>
      <c r="M145">
        <v>45275</v>
      </c>
      <c r="N145">
        <v>6.4</v>
      </c>
      <c r="O145" t="s">
        <v>32</v>
      </c>
      <c r="P145">
        <v>28858507</v>
      </c>
      <c r="Q145">
        <v>28858507</v>
      </c>
      <c r="R145">
        <v>28858507</v>
      </c>
      <c r="S145">
        <v>1731471</v>
      </c>
      <c r="T145">
        <v>1731471</v>
      </c>
      <c r="U145" s="19">
        <v>0</v>
      </c>
      <c r="V145" s="19">
        <v>0</v>
      </c>
      <c r="W145">
        <v>9237095</v>
      </c>
      <c r="X145">
        <v>8695479</v>
      </c>
    </row>
    <row r="146" spans="1:24" x14ac:dyDescent="0.35">
      <c r="A146" t="s">
        <v>68</v>
      </c>
      <c r="B146" t="s">
        <v>433</v>
      </c>
      <c r="C146" t="s">
        <v>247</v>
      </c>
      <c r="D146" t="s">
        <v>262</v>
      </c>
      <c r="E146" t="s">
        <v>352</v>
      </c>
      <c r="F146" t="s">
        <v>260</v>
      </c>
      <c r="G146" t="s">
        <v>261</v>
      </c>
      <c r="H146" t="s">
        <v>431</v>
      </c>
      <c r="I146" t="s">
        <v>392</v>
      </c>
      <c r="J146" s="20">
        <v>45096</v>
      </c>
      <c r="K146" t="s">
        <v>26</v>
      </c>
      <c r="L146" s="20">
        <v>45253</v>
      </c>
      <c r="M146" s="20">
        <v>45275</v>
      </c>
      <c r="N146">
        <v>6.4</v>
      </c>
      <c r="O146" t="s">
        <v>32</v>
      </c>
      <c r="P146" s="19">
        <v>28119260</v>
      </c>
      <c r="Q146" s="19">
        <v>28119259</v>
      </c>
      <c r="R146" s="19">
        <v>28119259</v>
      </c>
      <c r="S146">
        <v>1687117</v>
      </c>
      <c r="T146">
        <v>1687117</v>
      </c>
      <c r="U146">
        <v>0</v>
      </c>
      <c r="V146">
        <v>0</v>
      </c>
      <c r="W146" s="19">
        <v>25111972</v>
      </c>
      <c r="X146" s="19">
        <v>25111972</v>
      </c>
    </row>
    <row r="147" spans="1:24" x14ac:dyDescent="0.35">
      <c r="A147" t="s">
        <v>68</v>
      </c>
      <c r="B147" t="s">
        <v>433</v>
      </c>
      <c r="C147" t="s">
        <v>247</v>
      </c>
      <c r="D147" t="s">
        <v>97</v>
      </c>
      <c r="E147" t="s">
        <v>353</v>
      </c>
      <c r="F147" t="s">
        <v>260</v>
      </c>
      <c r="G147" t="s">
        <v>251</v>
      </c>
      <c r="H147" t="s">
        <v>431</v>
      </c>
      <c r="I147" t="s">
        <v>392</v>
      </c>
      <c r="J147" s="20">
        <v>45096</v>
      </c>
      <c r="K147" t="s">
        <v>26</v>
      </c>
      <c r="L147" s="20">
        <v>45253</v>
      </c>
      <c r="M147" s="20">
        <v>45275</v>
      </c>
      <c r="N147">
        <v>6.4</v>
      </c>
      <c r="O147" t="s">
        <v>32</v>
      </c>
      <c r="P147" s="19">
        <v>19350223</v>
      </c>
      <c r="Q147" s="19">
        <v>19350223</v>
      </c>
      <c r="R147" s="19">
        <v>19350223</v>
      </c>
      <c r="S147">
        <v>1160987</v>
      </c>
      <c r="T147">
        <v>1160987</v>
      </c>
      <c r="U147">
        <v>0</v>
      </c>
      <c r="V147">
        <v>0</v>
      </c>
      <c r="W147" s="19">
        <v>6124802</v>
      </c>
      <c r="X147" s="19">
        <v>6124802</v>
      </c>
    </row>
    <row r="148" spans="1:24" x14ac:dyDescent="0.35">
      <c r="A148" t="s">
        <v>160</v>
      </c>
      <c r="B148" t="s">
        <v>29</v>
      </c>
      <c r="C148" t="s">
        <v>255</v>
      </c>
      <c r="D148" t="s">
        <v>99</v>
      </c>
      <c r="E148" t="s">
        <v>423</v>
      </c>
      <c r="F148" t="s">
        <v>250</v>
      </c>
      <c r="G148" t="s">
        <v>258</v>
      </c>
      <c r="H148" t="s">
        <v>297</v>
      </c>
      <c r="I148" t="s">
        <v>254</v>
      </c>
      <c r="J148" s="20"/>
      <c r="L148" s="20"/>
      <c r="M148" s="20"/>
      <c r="N148">
        <v>0</v>
      </c>
      <c r="O148" t="s">
        <v>32</v>
      </c>
      <c r="P148" s="19">
        <v>2256916</v>
      </c>
      <c r="Q148" s="19">
        <v>0</v>
      </c>
      <c r="R148" s="19">
        <v>0</v>
      </c>
      <c r="S148" s="19">
        <v>0</v>
      </c>
      <c r="T148" s="19">
        <v>0</v>
      </c>
      <c r="U148">
        <v>0</v>
      </c>
      <c r="V148">
        <v>0</v>
      </c>
      <c r="W148" s="19">
        <v>0</v>
      </c>
      <c r="X148" s="19">
        <v>0</v>
      </c>
    </row>
    <row r="149" spans="1:24" x14ac:dyDescent="0.35">
      <c r="A149" t="s">
        <v>69</v>
      </c>
      <c r="B149" t="s">
        <v>433</v>
      </c>
      <c r="C149" t="s">
        <v>247</v>
      </c>
      <c r="D149" t="s">
        <v>248</v>
      </c>
      <c r="E149" t="s">
        <v>233</v>
      </c>
      <c r="F149" t="s">
        <v>260</v>
      </c>
      <c r="G149" t="s">
        <v>261</v>
      </c>
      <c r="H149" t="s">
        <v>431</v>
      </c>
      <c r="I149" t="s">
        <v>252</v>
      </c>
      <c r="J149" s="20">
        <v>45097</v>
      </c>
      <c r="K149" t="s">
        <v>26</v>
      </c>
      <c r="L149" s="20">
        <v>45400</v>
      </c>
      <c r="M149" s="20">
        <v>45426</v>
      </c>
      <c r="N149">
        <v>11.5</v>
      </c>
      <c r="O149" t="s">
        <v>98</v>
      </c>
      <c r="P149" s="19">
        <v>126444674</v>
      </c>
      <c r="Q149" s="19">
        <v>126444674</v>
      </c>
      <c r="R149" s="19">
        <v>126444674</v>
      </c>
      <c r="S149" s="19">
        <v>9800000</v>
      </c>
      <c r="T149" s="19">
        <v>9800000</v>
      </c>
      <c r="U149">
        <v>0</v>
      </c>
      <c r="V149">
        <v>0</v>
      </c>
      <c r="W149" s="19">
        <v>39465533</v>
      </c>
      <c r="X149" s="19">
        <v>30145533</v>
      </c>
    </row>
    <row r="150" spans="1:24" x14ac:dyDescent="0.35">
      <c r="A150" t="s">
        <v>161</v>
      </c>
      <c r="B150" t="s">
        <v>61</v>
      </c>
      <c r="C150" t="s">
        <v>255</v>
      </c>
      <c r="D150" t="s">
        <v>354</v>
      </c>
      <c r="E150" t="s">
        <v>355</v>
      </c>
      <c r="F150" t="s">
        <v>250</v>
      </c>
      <c r="G150" t="s">
        <v>258</v>
      </c>
      <c r="H150" t="s">
        <v>429</v>
      </c>
      <c r="I150" t="s">
        <v>252</v>
      </c>
      <c r="J150" s="20">
        <v>45181</v>
      </c>
      <c r="K150" t="s">
        <v>26</v>
      </c>
      <c r="L150" s="20">
        <v>45400</v>
      </c>
      <c r="M150" s="20">
        <v>45426</v>
      </c>
      <c r="N150">
        <v>8.6999999999999993</v>
      </c>
      <c r="O150" t="s">
        <v>98</v>
      </c>
      <c r="P150" s="19">
        <v>8069695</v>
      </c>
      <c r="Q150" s="19">
        <v>8069695</v>
      </c>
      <c r="R150" s="19">
        <v>8069695</v>
      </c>
      <c r="S150" s="19">
        <v>0</v>
      </c>
      <c r="T150" s="19">
        <v>0</v>
      </c>
      <c r="U150">
        <v>0</v>
      </c>
      <c r="V150">
        <v>0</v>
      </c>
      <c r="W150" s="19">
        <v>1292602</v>
      </c>
      <c r="X150" s="19">
        <v>1292602</v>
      </c>
    </row>
    <row r="151" spans="1:24" x14ac:dyDescent="0.35">
      <c r="A151" t="s">
        <v>162</v>
      </c>
      <c r="B151" t="s">
        <v>73</v>
      </c>
      <c r="C151" t="s">
        <v>247</v>
      </c>
      <c r="D151" t="s">
        <v>99</v>
      </c>
      <c r="E151" t="s">
        <v>356</v>
      </c>
      <c r="F151" t="s">
        <v>250</v>
      </c>
      <c r="G151" t="s">
        <v>261</v>
      </c>
      <c r="H151" s="37" t="s">
        <v>431</v>
      </c>
      <c r="I151" s="37" t="s">
        <v>392</v>
      </c>
      <c r="J151" s="37">
        <v>45093</v>
      </c>
      <c r="K151" t="s">
        <v>26</v>
      </c>
      <c r="L151" s="37">
        <v>45239</v>
      </c>
      <c r="M151" s="37">
        <v>45275</v>
      </c>
      <c r="N151" s="19">
        <v>6.5</v>
      </c>
      <c r="O151" t="s">
        <v>98</v>
      </c>
      <c r="P151" s="19">
        <v>17318858</v>
      </c>
      <c r="Q151" s="19">
        <v>17318858</v>
      </c>
      <c r="R151" s="19">
        <v>17318858</v>
      </c>
      <c r="S151">
        <v>0</v>
      </c>
      <c r="T151">
        <v>0</v>
      </c>
      <c r="U151" s="19">
        <v>0</v>
      </c>
      <c r="V151" s="19">
        <v>0</v>
      </c>
      <c r="W151" s="19">
        <v>6496256</v>
      </c>
      <c r="X151" s="19">
        <v>6496256</v>
      </c>
    </row>
    <row r="152" spans="1:24" x14ac:dyDescent="0.35">
      <c r="A152" t="s">
        <v>162</v>
      </c>
      <c r="B152" t="s">
        <v>73</v>
      </c>
      <c r="C152" t="s">
        <v>247</v>
      </c>
      <c r="D152" t="s">
        <v>262</v>
      </c>
      <c r="E152" t="s">
        <v>357</v>
      </c>
      <c r="F152" t="s">
        <v>250</v>
      </c>
      <c r="G152" t="s">
        <v>261</v>
      </c>
      <c r="H152" s="37" t="s">
        <v>428</v>
      </c>
      <c r="I152" s="37" t="s">
        <v>392</v>
      </c>
      <c r="J152" s="37">
        <v>45027</v>
      </c>
      <c r="K152" t="s">
        <v>26</v>
      </c>
      <c r="L152" s="37">
        <v>45225</v>
      </c>
      <c r="M152" s="37">
        <v>45275</v>
      </c>
      <c r="N152" s="19">
        <v>8.8000000000000007</v>
      </c>
      <c r="O152" t="s">
        <v>98</v>
      </c>
      <c r="P152" s="19">
        <v>38913645</v>
      </c>
      <c r="Q152" s="19">
        <v>38913645</v>
      </c>
      <c r="R152" s="19">
        <v>38913645</v>
      </c>
      <c r="S152">
        <v>0</v>
      </c>
      <c r="T152">
        <v>0</v>
      </c>
      <c r="U152" s="19">
        <v>0</v>
      </c>
      <c r="V152" s="19">
        <v>0</v>
      </c>
      <c r="W152" s="19">
        <v>23866824</v>
      </c>
      <c r="X152" s="19">
        <v>23866824</v>
      </c>
    </row>
    <row r="153" spans="1:24" x14ac:dyDescent="0.35">
      <c r="A153" t="s">
        <v>162</v>
      </c>
      <c r="B153" t="s">
        <v>73</v>
      </c>
      <c r="C153" t="s">
        <v>247</v>
      </c>
      <c r="D153" t="s">
        <v>97</v>
      </c>
      <c r="E153" t="s">
        <v>358</v>
      </c>
      <c r="F153" t="s">
        <v>250</v>
      </c>
      <c r="G153" t="s">
        <v>261</v>
      </c>
      <c r="H153" s="37" t="s">
        <v>431</v>
      </c>
      <c r="I153" s="37" t="s">
        <v>392</v>
      </c>
      <c r="J153" s="37">
        <v>45093</v>
      </c>
      <c r="K153" t="s">
        <v>26</v>
      </c>
      <c r="L153" s="37">
        <v>45239</v>
      </c>
      <c r="M153" s="37">
        <v>45268</v>
      </c>
      <c r="N153" s="19">
        <v>6.2</v>
      </c>
      <c r="O153" t="s">
        <v>98</v>
      </c>
      <c r="P153" s="19">
        <v>27474515</v>
      </c>
      <c r="Q153" s="19">
        <v>27474515</v>
      </c>
      <c r="R153" s="19">
        <v>27474515</v>
      </c>
      <c r="S153">
        <v>0</v>
      </c>
      <c r="T153">
        <v>0</v>
      </c>
      <c r="U153" s="19">
        <v>0</v>
      </c>
      <c r="V153" s="19">
        <v>0</v>
      </c>
      <c r="W153" s="19">
        <v>14500340</v>
      </c>
      <c r="X153" s="19">
        <v>13034638</v>
      </c>
    </row>
    <row r="154" spans="1:24" x14ac:dyDescent="0.35">
      <c r="A154" t="s">
        <v>70</v>
      </c>
      <c r="B154" t="s">
        <v>46</v>
      </c>
      <c r="C154" t="s">
        <v>259</v>
      </c>
      <c r="D154" t="s">
        <v>256</v>
      </c>
      <c r="E154" t="s">
        <v>424</v>
      </c>
      <c r="F154" t="s">
        <v>260</v>
      </c>
      <c r="G154" t="s">
        <v>251</v>
      </c>
      <c r="H154" s="37" t="s">
        <v>435</v>
      </c>
      <c r="I154" s="37" t="s">
        <v>254</v>
      </c>
      <c r="J154" s="37"/>
      <c r="L154" s="37"/>
      <c r="M154" s="37"/>
      <c r="N154" s="19">
        <v>0</v>
      </c>
      <c r="O154" t="s">
        <v>98</v>
      </c>
      <c r="P154" s="19">
        <v>536040497</v>
      </c>
      <c r="Q154" s="19">
        <v>0</v>
      </c>
      <c r="R154" s="19">
        <v>0</v>
      </c>
      <c r="S154">
        <v>0</v>
      </c>
      <c r="T154">
        <v>0</v>
      </c>
      <c r="U154" s="19">
        <v>0</v>
      </c>
      <c r="V154" s="19">
        <v>0</v>
      </c>
      <c r="W154" s="19">
        <v>0</v>
      </c>
      <c r="X154" s="19">
        <v>0</v>
      </c>
    </row>
    <row r="155" spans="1:24" x14ac:dyDescent="0.35">
      <c r="A155" t="s">
        <v>163</v>
      </c>
      <c r="B155" t="s">
        <v>73</v>
      </c>
      <c r="C155" t="s">
        <v>247</v>
      </c>
      <c r="D155" t="s">
        <v>256</v>
      </c>
      <c r="E155" t="s">
        <v>234</v>
      </c>
      <c r="F155" t="s">
        <v>260</v>
      </c>
      <c r="G155" t="s">
        <v>251</v>
      </c>
      <c r="H155" s="37" t="s">
        <v>428</v>
      </c>
      <c r="I155" s="37" t="s">
        <v>392</v>
      </c>
      <c r="J155" s="37">
        <v>45027</v>
      </c>
      <c r="K155" t="s">
        <v>26</v>
      </c>
      <c r="L155" s="37">
        <v>45225</v>
      </c>
      <c r="M155" s="37">
        <v>45243</v>
      </c>
      <c r="N155" s="19">
        <v>7.8</v>
      </c>
      <c r="O155" t="s">
        <v>98</v>
      </c>
      <c r="P155" s="19">
        <v>88682857</v>
      </c>
      <c r="Q155" s="19">
        <v>88682857</v>
      </c>
      <c r="R155" s="19">
        <v>88682856</v>
      </c>
      <c r="S155">
        <v>2000000</v>
      </c>
      <c r="T155">
        <v>2000000</v>
      </c>
      <c r="U155" s="19">
        <v>0</v>
      </c>
      <c r="V155" s="19">
        <v>0</v>
      </c>
      <c r="W155" s="19">
        <v>29670586</v>
      </c>
      <c r="X155" s="19">
        <v>24608004</v>
      </c>
    </row>
    <row r="156" spans="1:24" x14ac:dyDescent="0.35">
      <c r="A156" t="s">
        <v>163</v>
      </c>
      <c r="B156" t="s">
        <v>73</v>
      </c>
      <c r="C156" t="s">
        <v>247</v>
      </c>
      <c r="D156" t="s">
        <v>262</v>
      </c>
      <c r="E156" t="s">
        <v>359</v>
      </c>
      <c r="F156" t="s">
        <v>250</v>
      </c>
      <c r="G156" t="s">
        <v>261</v>
      </c>
      <c r="H156" s="37" t="s">
        <v>428</v>
      </c>
      <c r="I156" s="37" t="s">
        <v>392</v>
      </c>
      <c r="J156" s="37">
        <v>45027</v>
      </c>
      <c r="K156" t="s">
        <v>26</v>
      </c>
      <c r="L156" s="37">
        <v>45225</v>
      </c>
      <c r="M156" s="37">
        <v>45275</v>
      </c>
      <c r="N156" s="19">
        <v>8.8000000000000007</v>
      </c>
      <c r="O156" t="s">
        <v>98</v>
      </c>
      <c r="P156" s="19">
        <v>53272343</v>
      </c>
      <c r="Q156" s="19">
        <v>53272343</v>
      </c>
      <c r="R156" s="19">
        <v>53272089</v>
      </c>
      <c r="S156">
        <v>0</v>
      </c>
      <c r="T156">
        <v>0</v>
      </c>
      <c r="U156" s="19">
        <v>0</v>
      </c>
      <c r="V156" s="19">
        <v>0</v>
      </c>
      <c r="W156" s="19">
        <v>56685584</v>
      </c>
      <c r="X156" s="19">
        <v>56685584</v>
      </c>
    </row>
    <row r="157" spans="1:24" x14ac:dyDescent="0.35">
      <c r="A157" t="s">
        <v>164</v>
      </c>
      <c r="B157" t="s">
        <v>61</v>
      </c>
      <c r="C157" t="s">
        <v>255</v>
      </c>
      <c r="D157" t="s">
        <v>99</v>
      </c>
      <c r="E157" t="s">
        <v>360</v>
      </c>
      <c r="F157" t="s">
        <v>250</v>
      </c>
      <c r="G157" t="s">
        <v>258</v>
      </c>
      <c r="H157" s="37" t="s">
        <v>432</v>
      </c>
      <c r="I157" s="37" t="s">
        <v>252</v>
      </c>
      <c r="J157" s="37">
        <v>45349</v>
      </c>
      <c r="K157" t="s">
        <v>26</v>
      </c>
      <c r="L157" s="37"/>
      <c r="M157" s="37">
        <v>0</v>
      </c>
      <c r="N157" s="19">
        <v>0</v>
      </c>
      <c r="O157" t="s">
        <v>98</v>
      </c>
      <c r="P157" s="19">
        <v>6381149</v>
      </c>
      <c r="Q157" s="19">
        <v>6381149</v>
      </c>
      <c r="R157" s="19">
        <v>6381149</v>
      </c>
      <c r="S157">
        <v>0</v>
      </c>
      <c r="T157">
        <v>0</v>
      </c>
      <c r="U157" s="19">
        <v>0</v>
      </c>
      <c r="V157" s="19">
        <v>0</v>
      </c>
      <c r="W157" s="19">
        <v>960185</v>
      </c>
      <c r="X157" s="19">
        <v>960185</v>
      </c>
    </row>
    <row r="158" spans="1:24" x14ac:dyDescent="0.35">
      <c r="A158" t="s">
        <v>164</v>
      </c>
      <c r="B158" t="s">
        <v>61</v>
      </c>
      <c r="C158" t="s">
        <v>255</v>
      </c>
      <c r="D158" t="s">
        <v>97</v>
      </c>
      <c r="E158" t="s">
        <v>361</v>
      </c>
      <c r="F158" t="s">
        <v>250</v>
      </c>
      <c r="G158" t="s">
        <v>258</v>
      </c>
      <c r="H158" s="37" t="s">
        <v>432</v>
      </c>
      <c r="I158" s="37" t="s">
        <v>252</v>
      </c>
      <c r="J158" s="37">
        <v>45349</v>
      </c>
      <c r="K158" t="s">
        <v>26</v>
      </c>
      <c r="L158" s="37"/>
      <c r="M158" s="37">
        <v>0</v>
      </c>
      <c r="N158" s="19">
        <v>0</v>
      </c>
      <c r="O158" t="s">
        <v>98</v>
      </c>
      <c r="P158" s="19">
        <v>2969568</v>
      </c>
      <c r="Q158" s="19">
        <v>2969568</v>
      </c>
      <c r="R158" s="19">
        <v>2969568</v>
      </c>
      <c r="S158">
        <v>0</v>
      </c>
      <c r="T158">
        <v>0</v>
      </c>
      <c r="U158" s="19">
        <v>0</v>
      </c>
      <c r="V158" s="19">
        <v>0</v>
      </c>
      <c r="W158" s="19">
        <v>1773285</v>
      </c>
      <c r="X158" s="19">
        <v>1763637</v>
      </c>
    </row>
    <row r="159" spans="1:24" x14ac:dyDescent="0.35">
      <c r="A159" t="s">
        <v>165</v>
      </c>
      <c r="B159" t="s">
        <v>73</v>
      </c>
      <c r="C159" t="s">
        <v>247</v>
      </c>
      <c r="D159" t="s">
        <v>256</v>
      </c>
      <c r="E159" t="s">
        <v>362</v>
      </c>
      <c r="F159" t="s">
        <v>250</v>
      </c>
      <c r="G159" t="s">
        <v>261</v>
      </c>
      <c r="H159" s="37" t="s">
        <v>429</v>
      </c>
      <c r="I159" s="37" t="s">
        <v>392</v>
      </c>
      <c r="J159" s="37">
        <v>45182</v>
      </c>
      <c r="K159" t="s">
        <v>26</v>
      </c>
      <c r="L159" s="37">
        <v>45274</v>
      </c>
      <c r="M159" s="37">
        <v>45307</v>
      </c>
      <c r="N159" s="19">
        <v>4.8</v>
      </c>
      <c r="O159" t="s">
        <v>98</v>
      </c>
      <c r="P159" s="19">
        <v>33123668</v>
      </c>
      <c r="Q159" s="19">
        <v>33123668</v>
      </c>
      <c r="R159" s="19">
        <v>33123668</v>
      </c>
      <c r="S159">
        <v>0</v>
      </c>
      <c r="T159">
        <v>0</v>
      </c>
      <c r="U159" s="19">
        <v>0</v>
      </c>
      <c r="V159" s="19">
        <v>0</v>
      </c>
      <c r="W159" s="19">
        <v>12784071</v>
      </c>
      <c r="X159" s="19">
        <v>12739071</v>
      </c>
    </row>
    <row r="160" spans="1:24" x14ac:dyDescent="0.35">
      <c r="A160" t="s">
        <v>165</v>
      </c>
      <c r="B160" t="s">
        <v>73</v>
      </c>
      <c r="C160" t="s">
        <v>247</v>
      </c>
      <c r="D160" t="s">
        <v>262</v>
      </c>
      <c r="E160" t="s">
        <v>363</v>
      </c>
      <c r="F160" t="s">
        <v>250</v>
      </c>
      <c r="G160" t="s">
        <v>251</v>
      </c>
      <c r="H160" s="37" t="s">
        <v>429</v>
      </c>
      <c r="I160" s="37" t="s">
        <v>392</v>
      </c>
      <c r="J160" s="37">
        <v>45182</v>
      </c>
      <c r="K160" t="s">
        <v>26</v>
      </c>
      <c r="L160" s="37">
        <v>45350</v>
      </c>
      <c r="M160" s="37">
        <v>45377</v>
      </c>
      <c r="N160" s="19">
        <v>7.1</v>
      </c>
      <c r="O160" t="s">
        <v>98</v>
      </c>
      <c r="P160" s="19">
        <v>118116410</v>
      </c>
      <c r="Q160" s="19">
        <v>118116410</v>
      </c>
      <c r="R160" s="19">
        <v>118116410</v>
      </c>
      <c r="S160">
        <v>0</v>
      </c>
      <c r="T160">
        <v>0</v>
      </c>
      <c r="U160" s="19">
        <v>0</v>
      </c>
      <c r="V160" s="19">
        <v>0</v>
      </c>
      <c r="W160" s="19">
        <v>59626297</v>
      </c>
      <c r="X160" s="19">
        <v>59626297</v>
      </c>
    </row>
    <row r="161" spans="1:24" x14ac:dyDescent="0.35">
      <c r="A161" t="s">
        <v>166</v>
      </c>
      <c r="B161" t="s">
        <v>49</v>
      </c>
      <c r="C161" t="s">
        <v>255</v>
      </c>
      <c r="D161" t="s">
        <v>99</v>
      </c>
      <c r="E161" t="s">
        <v>425</v>
      </c>
      <c r="F161" t="s">
        <v>250</v>
      </c>
      <c r="G161" t="s">
        <v>258</v>
      </c>
      <c r="H161" s="37" t="s">
        <v>435</v>
      </c>
      <c r="I161" s="37" t="s">
        <v>254</v>
      </c>
      <c r="J161" s="37"/>
      <c r="L161" s="37"/>
      <c r="M161" s="37"/>
      <c r="N161" s="19">
        <v>0</v>
      </c>
      <c r="O161" t="s">
        <v>98</v>
      </c>
      <c r="P161" s="19">
        <v>2371250</v>
      </c>
      <c r="Q161" s="19">
        <v>0</v>
      </c>
      <c r="R161" s="19">
        <v>0</v>
      </c>
      <c r="S161">
        <v>0</v>
      </c>
      <c r="T161">
        <v>0</v>
      </c>
      <c r="U161" s="19">
        <v>0</v>
      </c>
      <c r="V161" s="19">
        <v>0</v>
      </c>
      <c r="W161" s="19">
        <v>0</v>
      </c>
      <c r="X161" s="19">
        <v>0</v>
      </c>
    </row>
    <row r="162" spans="1:24" x14ac:dyDescent="0.35">
      <c r="A162" t="s">
        <v>166</v>
      </c>
      <c r="B162" t="s">
        <v>49</v>
      </c>
      <c r="C162" t="s">
        <v>255</v>
      </c>
      <c r="D162" t="s">
        <v>262</v>
      </c>
      <c r="E162" t="s">
        <v>364</v>
      </c>
      <c r="F162" t="s">
        <v>250</v>
      </c>
      <c r="G162" t="s">
        <v>258</v>
      </c>
      <c r="H162" s="37" t="s">
        <v>429</v>
      </c>
      <c r="I162" s="37" t="s">
        <v>392</v>
      </c>
      <c r="J162" s="37">
        <v>45181</v>
      </c>
      <c r="K162" t="s">
        <v>26</v>
      </c>
      <c r="L162" s="37">
        <v>45350</v>
      </c>
      <c r="M162" s="37">
        <v>45377</v>
      </c>
      <c r="N162" s="19">
        <v>7.1</v>
      </c>
      <c r="O162" t="s">
        <v>98</v>
      </c>
      <c r="P162" s="19">
        <v>3474724</v>
      </c>
      <c r="Q162" s="19">
        <v>3474724</v>
      </c>
      <c r="R162" s="19">
        <v>3474724</v>
      </c>
      <c r="S162">
        <v>0</v>
      </c>
      <c r="T162">
        <v>0</v>
      </c>
      <c r="U162" s="19">
        <v>0</v>
      </c>
      <c r="V162" s="19">
        <v>0</v>
      </c>
      <c r="W162" s="19">
        <v>2853400</v>
      </c>
      <c r="X162" s="19">
        <v>2853400</v>
      </c>
    </row>
    <row r="163" spans="1:24" x14ac:dyDescent="0.35">
      <c r="A163" t="s">
        <v>167</v>
      </c>
      <c r="B163" t="s">
        <v>29</v>
      </c>
      <c r="C163" t="s">
        <v>255</v>
      </c>
      <c r="D163" t="s">
        <v>256</v>
      </c>
      <c r="E163" t="s">
        <v>365</v>
      </c>
      <c r="F163" t="s">
        <v>250</v>
      </c>
      <c r="G163" t="s">
        <v>258</v>
      </c>
      <c r="H163" s="37" t="s">
        <v>428</v>
      </c>
      <c r="I163" s="37" t="s">
        <v>392</v>
      </c>
      <c r="J163" s="37">
        <v>45027</v>
      </c>
      <c r="K163" t="s">
        <v>26</v>
      </c>
      <c r="L163" s="37">
        <v>45183</v>
      </c>
      <c r="M163" s="37">
        <v>45216</v>
      </c>
      <c r="N163" s="19">
        <v>6.9</v>
      </c>
      <c r="O163" t="s">
        <v>98</v>
      </c>
      <c r="P163" s="19">
        <v>25964147</v>
      </c>
      <c r="Q163" s="19">
        <v>25964147</v>
      </c>
      <c r="R163" s="19">
        <v>25964147</v>
      </c>
      <c r="S163">
        <v>0</v>
      </c>
      <c r="T163">
        <v>0</v>
      </c>
      <c r="U163" s="19">
        <v>0</v>
      </c>
      <c r="V163" s="19">
        <v>0</v>
      </c>
      <c r="W163" s="19">
        <v>23523410</v>
      </c>
      <c r="X163" s="19">
        <v>23523410</v>
      </c>
    </row>
    <row r="164" spans="1:24" x14ac:dyDescent="0.35">
      <c r="A164" t="s">
        <v>71</v>
      </c>
      <c r="B164" t="s">
        <v>46</v>
      </c>
      <c r="C164" t="s">
        <v>259</v>
      </c>
      <c r="D164" t="s">
        <v>256</v>
      </c>
      <c r="E164" t="s">
        <v>235</v>
      </c>
      <c r="F164" t="s">
        <v>260</v>
      </c>
      <c r="G164" t="s">
        <v>265</v>
      </c>
      <c r="H164" s="37" t="s">
        <v>431</v>
      </c>
      <c r="I164" s="37" t="s">
        <v>392</v>
      </c>
      <c r="J164" s="37">
        <v>45097</v>
      </c>
      <c r="K164" t="s">
        <v>26</v>
      </c>
      <c r="L164" s="37">
        <v>45253</v>
      </c>
      <c r="M164" s="37">
        <v>45275</v>
      </c>
      <c r="N164" s="19">
        <v>6.5</v>
      </c>
      <c r="O164" t="s">
        <v>98</v>
      </c>
      <c r="P164" s="19">
        <v>403040166</v>
      </c>
      <c r="Q164" s="19">
        <v>402187044</v>
      </c>
      <c r="R164" s="19">
        <v>402187044</v>
      </c>
      <c r="S164">
        <v>4000000</v>
      </c>
      <c r="T164">
        <v>4000000</v>
      </c>
      <c r="U164" s="19">
        <v>0</v>
      </c>
      <c r="V164" s="19">
        <v>0</v>
      </c>
      <c r="W164" s="19">
        <v>46514187</v>
      </c>
      <c r="X164" s="19">
        <v>46514187</v>
      </c>
    </row>
    <row r="165" spans="1:24" x14ac:dyDescent="0.35">
      <c r="A165" t="s">
        <v>71</v>
      </c>
      <c r="B165" t="s">
        <v>46</v>
      </c>
      <c r="C165" t="s">
        <v>259</v>
      </c>
      <c r="D165" t="s">
        <v>262</v>
      </c>
      <c r="E165" t="s">
        <v>366</v>
      </c>
      <c r="F165" t="s">
        <v>250</v>
      </c>
      <c r="G165" t="s">
        <v>261</v>
      </c>
      <c r="H165" s="37" t="s">
        <v>431</v>
      </c>
      <c r="I165" s="37" t="s">
        <v>392</v>
      </c>
      <c r="J165" s="37">
        <v>45096</v>
      </c>
      <c r="K165" t="s">
        <v>26</v>
      </c>
      <c r="L165" s="37">
        <v>45253</v>
      </c>
      <c r="M165" s="37">
        <v>45275</v>
      </c>
      <c r="N165" s="19">
        <v>6.5</v>
      </c>
      <c r="O165" t="s">
        <v>98</v>
      </c>
      <c r="P165" s="19">
        <v>199837170</v>
      </c>
      <c r="Q165" s="19">
        <v>199837170</v>
      </c>
      <c r="R165" s="19">
        <v>199837170</v>
      </c>
      <c r="S165">
        <v>0</v>
      </c>
      <c r="T165">
        <v>0</v>
      </c>
      <c r="U165" s="19">
        <v>0</v>
      </c>
      <c r="V165" s="19">
        <v>0</v>
      </c>
      <c r="W165" s="19">
        <v>146716468</v>
      </c>
      <c r="X165" s="19">
        <v>146716468</v>
      </c>
    </row>
    <row r="166" spans="1:24" x14ac:dyDescent="0.35">
      <c r="A166" t="s">
        <v>168</v>
      </c>
      <c r="B166" t="s">
        <v>25</v>
      </c>
      <c r="C166" t="s">
        <v>259</v>
      </c>
      <c r="D166" t="s">
        <v>256</v>
      </c>
      <c r="E166" t="s">
        <v>236</v>
      </c>
      <c r="F166" t="s">
        <v>260</v>
      </c>
      <c r="G166" t="s">
        <v>251</v>
      </c>
      <c r="H166" s="37" t="s">
        <v>431</v>
      </c>
      <c r="I166" s="37" t="s">
        <v>392</v>
      </c>
      <c r="J166" s="37">
        <v>45096</v>
      </c>
      <c r="K166" t="s">
        <v>26</v>
      </c>
      <c r="L166" s="37">
        <v>45225</v>
      </c>
      <c r="M166" s="37">
        <v>45243</v>
      </c>
      <c r="N166" s="19">
        <v>0</v>
      </c>
      <c r="O166" t="s">
        <v>98</v>
      </c>
      <c r="P166" s="19">
        <v>68196555</v>
      </c>
      <c r="Q166" s="19">
        <v>68196555</v>
      </c>
      <c r="R166" s="19">
        <v>68196555</v>
      </c>
      <c r="S166">
        <v>1500000</v>
      </c>
      <c r="T166">
        <v>1500000</v>
      </c>
      <c r="U166" s="19">
        <v>0</v>
      </c>
      <c r="V166" s="19">
        <v>0</v>
      </c>
      <c r="W166" s="19">
        <v>29902999</v>
      </c>
      <c r="X166" s="19">
        <v>29902999</v>
      </c>
    </row>
    <row r="167" spans="1:24" x14ac:dyDescent="0.35">
      <c r="A167" t="s">
        <v>169</v>
      </c>
      <c r="B167" t="s">
        <v>61</v>
      </c>
      <c r="C167" t="s">
        <v>255</v>
      </c>
      <c r="D167" t="s">
        <v>256</v>
      </c>
      <c r="E167" t="s">
        <v>367</v>
      </c>
      <c r="F167" t="s">
        <v>250</v>
      </c>
      <c r="G167" t="s">
        <v>258</v>
      </c>
      <c r="H167" s="37" t="s">
        <v>431</v>
      </c>
      <c r="I167" s="37" t="s">
        <v>392</v>
      </c>
      <c r="J167" s="37">
        <v>45096</v>
      </c>
      <c r="K167" t="s">
        <v>26</v>
      </c>
      <c r="L167" s="37">
        <v>45254</v>
      </c>
      <c r="M167" s="37">
        <v>45268</v>
      </c>
      <c r="N167" s="19">
        <v>6.3</v>
      </c>
      <c r="O167" t="s">
        <v>98</v>
      </c>
      <c r="P167" s="19">
        <v>11063557</v>
      </c>
      <c r="Q167" s="19">
        <v>11063557</v>
      </c>
      <c r="R167" s="19">
        <v>11063557</v>
      </c>
      <c r="S167">
        <v>0</v>
      </c>
      <c r="T167">
        <v>0</v>
      </c>
      <c r="U167" s="19">
        <v>0</v>
      </c>
      <c r="V167" s="19">
        <v>0</v>
      </c>
      <c r="W167" s="19">
        <v>7754518</v>
      </c>
      <c r="X167" s="19">
        <v>7749718</v>
      </c>
    </row>
    <row r="168" spans="1:24" x14ac:dyDescent="0.35">
      <c r="A168" t="s">
        <v>169</v>
      </c>
      <c r="B168" t="s">
        <v>61</v>
      </c>
      <c r="C168" t="s">
        <v>255</v>
      </c>
      <c r="D168" t="s">
        <v>262</v>
      </c>
      <c r="E168" t="s">
        <v>368</v>
      </c>
      <c r="F168" t="s">
        <v>250</v>
      </c>
      <c r="G168" t="s">
        <v>258</v>
      </c>
      <c r="H168" s="37" t="s">
        <v>431</v>
      </c>
      <c r="I168" s="37" t="s">
        <v>392</v>
      </c>
      <c r="J168" s="37">
        <v>45096</v>
      </c>
      <c r="K168" t="s">
        <v>26</v>
      </c>
      <c r="L168" s="37">
        <v>45239</v>
      </c>
      <c r="M168" s="37">
        <v>45268</v>
      </c>
      <c r="N168" s="19">
        <v>6.3</v>
      </c>
      <c r="O168" t="s">
        <v>98</v>
      </c>
      <c r="P168" s="19">
        <v>4531497</v>
      </c>
      <c r="Q168" s="19">
        <v>4531047</v>
      </c>
      <c r="R168" s="19">
        <v>4531047</v>
      </c>
      <c r="S168">
        <v>0</v>
      </c>
      <c r="T168">
        <v>0</v>
      </c>
      <c r="U168" s="19">
        <v>0</v>
      </c>
      <c r="V168" s="19">
        <v>0</v>
      </c>
      <c r="W168" s="19">
        <v>1332976</v>
      </c>
      <c r="X168" s="19">
        <v>1325775</v>
      </c>
    </row>
    <row r="169" spans="1:24" x14ac:dyDescent="0.35">
      <c r="A169" t="s">
        <v>170</v>
      </c>
      <c r="B169" t="s">
        <v>433</v>
      </c>
      <c r="C169" t="s">
        <v>247</v>
      </c>
      <c r="D169" t="s">
        <v>99</v>
      </c>
      <c r="E169" t="s">
        <v>369</v>
      </c>
      <c r="F169" t="s">
        <v>250</v>
      </c>
      <c r="G169" t="s">
        <v>261</v>
      </c>
      <c r="H169" s="37" t="s">
        <v>431</v>
      </c>
      <c r="I169" s="37" t="s">
        <v>392</v>
      </c>
      <c r="J169" s="37">
        <v>45097</v>
      </c>
      <c r="K169" t="s">
        <v>26</v>
      </c>
      <c r="L169" s="37">
        <v>45253</v>
      </c>
      <c r="M169" s="37">
        <v>45275</v>
      </c>
      <c r="N169" s="19">
        <v>6.5</v>
      </c>
      <c r="O169" t="s">
        <v>32</v>
      </c>
      <c r="P169" s="19">
        <v>44808281</v>
      </c>
      <c r="Q169" s="19">
        <v>44808281</v>
      </c>
      <c r="R169" s="19">
        <v>44808281</v>
      </c>
      <c r="S169">
        <v>0</v>
      </c>
      <c r="T169">
        <v>0</v>
      </c>
      <c r="U169" s="19">
        <v>0</v>
      </c>
      <c r="V169" s="19">
        <v>0</v>
      </c>
      <c r="W169" s="19">
        <v>7608377</v>
      </c>
      <c r="X169" s="19">
        <v>7608377</v>
      </c>
    </row>
    <row r="170" spans="1:24" x14ac:dyDescent="0.35">
      <c r="A170" t="s">
        <v>170</v>
      </c>
      <c r="B170" t="s">
        <v>433</v>
      </c>
      <c r="C170" t="s">
        <v>247</v>
      </c>
      <c r="D170" t="s">
        <v>262</v>
      </c>
      <c r="E170" t="s">
        <v>370</v>
      </c>
      <c r="F170" t="s">
        <v>250</v>
      </c>
      <c r="G170" t="s">
        <v>261</v>
      </c>
      <c r="H170" s="37" t="s">
        <v>431</v>
      </c>
      <c r="I170" s="37" t="s">
        <v>392</v>
      </c>
      <c r="J170" s="37">
        <v>45097</v>
      </c>
      <c r="K170" t="s">
        <v>26</v>
      </c>
      <c r="L170" s="37">
        <v>45253</v>
      </c>
      <c r="M170" s="37">
        <v>45275</v>
      </c>
      <c r="N170" s="19">
        <v>6.5</v>
      </c>
      <c r="O170" t="s">
        <v>32</v>
      </c>
      <c r="P170" s="19">
        <v>64085190</v>
      </c>
      <c r="Q170" s="19">
        <v>64085190</v>
      </c>
      <c r="R170" s="19">
        <v>64085190</v>
      </c>
      <c r="S170">
        <v>0</v>
      </c>
      <c r="T170">
        <v>0</v>
      </c>
      <c r="U170" s="19">
        <v>0</v>
      </c>
      <c r="V170" s="19">
        <v>0</v>
      </c>
      <c r="W170" s="19">
        <v>14297787</v>
      </c>
      <c r="X170" s="19">
        <v>14297787</v>
      </c>
    </row>
    <row r="171" spans="1:24" x14ac:dyDescent="0.35">
      <c r="A171" t="s">
        <v>170</v>
      </c>
      <c r="B171" t="s">
        <v>433</v>
      </c>
      <c r="C171" t="s">
        <v>247</v>
      </c>
      <c r="D171" t="s">
        <v>97</v>
      </c>
      <c r="E171" t="s">
        <v>371</v>
      </c>
      <c r="F171" t="s">
        <v>250</v>
      </c>
      <c r="G171" t="s">
        <v>261</v>
      </c>
      <c r="H171" s="37" t="s">
        <v>431</v>
      </c>
      <c r="I171" s="37" t="s">
        <v>392</v>
      </c>
      <c r="J171" s="37">
        <v>45097</v>
      </c>
      <c r="K171" t="s">
        <v>26</v>
      </c>
      <c r="L171" s="37">
        <v>45253</v>
      </c>
      <c r="M171" s="37">
        <v>45275</v>
      </c>
      <c r="N171" s="19">
        <v>6.5</v>
      </c>
      <c r="O171" t="s">
        <v>32</v>
      </c>
      <c r="P171" s="19">
        <v>3934341</v>
      </c>
      <c r="Q171" s="19">
        <v>3934341</v>
      </c>
      <c r="R171" s="19">
        <v>3934341</v>
      </c>
      <c r="S171">
        <v>0</v>
      </c>
      <c r="T171">
        <v>0</v>
      </c>
      <c r="U171" s="19">
        <v>0</v>
      </c>
      <c r="V171" s="19">
        <v>0</v>
      </c>
      <c r="W171" s="19">
        <v>1831256</v>
      </c>
      <c r="X171" s="19">
        <v>1831256</v>
      </c>
    </row>
    <row r="172" spans="1:24" x14ac:dyDescent="0.35">
      <c r="A172" t="s">
        <v>171</v>
      </c>
      <c r="B172" t="s">
        <v>29</v>
      </c>
      <c r="C172" t="s">
        <v>255</v>
      </c>
      <c r="D172" t="s">
        <v>97</v>
      </c>
      <c r="E172" t="s">
        <v>426</v>
      </c>
      <c r="F172" t="s">
        <v>250</v>
      </c>
      <c r="G172" t="s">
        <v>271</v>
      </c>
      <c r="H172" s="37" t="s">
        <v>432</v>
      </c>
      <c r="I172" s="37" t="s">
        <v>252</v>
      </c>
      <c r="J172" s="37">
        <v>45349</v>
      </c>
      <c r="K172" t="s">
        <v>26</v>
      </c>
      <c r="L172" s="37"/>
      <c r="M172" s="37">
        <v>0</v>
      </c>
      <c r="N172" s="19">
        <v>0</v>
      </c>
      <c r="O172" t="s">
        <v>98</v>
      </c>
      <c r="P172" s="19">
        <v>6238193</v>
      </c>
      <c r="Q172" s="19">
        <v>6238193</v>
      </c>
      <c r="R172" s="19">
        <v>6238193</v>
      </c>
      <c r="S172">
        <v>0</v>
      </c>
      <c r="T172">
        <v>0</v>
      </c>
      <c r="U172" s="19">
        <v>0</v>
      </c>
      <c r="V172" s="19">
        <v>0</v>
      </c>
      <c r="W172" s="19">
        <v>1850023</v>
      </c>
      <c r="X172" s="19">
        <v>1850023</v>
      </c>
    </row>
    <row r="173" spans="1:24" x14ac:dyDescent="0.35">
      <c r="A173" t="s">
        <v>74</v>
      </c>
      <c r="B173" t="s">
        <v>46</v>
      </c>
      <c r="C173" t="s">
        <v>259</v>
      </c>
      <c r="D173" t="s">
        <v>256</v>
      </c>
      <c r="E173" t="s">
        <v>237</v>
      </c>
      <c r="F173" t="s">
        <v>260</v>
      </c>
      <c r="G173" t="s">
        <v>265</v>
      </c>
      <c r="H173" s="37" t="s">
        <v>428</v>
      </c>
      <c r="I173" s="37" t="s">
        <v>392</v>
      </c>
      <c r="J173" s="37">
        <v>45028</v>
      </c>
      <c r="K173" t="s">
        <v>26</v>
      </c>
      <c r="L173" s="37">
        <v>45232</v>
      </c>
      <c r="M173" s="37">
        <v>45264</v>
      </c>
      <c r="N173" s="19">
        <v>8.4</v>
      </c>
      <c r="O173" t="s">
        <v>98</v>
      </c>
      <c r="P173" s="19">
        <v>334876786</v>
      </c>
      <c r="Q173" s="19">
        <v>334876786</v>
      </c>
      <c r="R173" s="19">
        <v>334876786</v>
      </c>
      <c r="S173">
        <v>13200000</v>
      </c>
      <c r="T173">
        <v>13200000</v>
      </c>
      <c r="U173" s="19">
        <v>0</v>
      </c>
      <c r="V173" s="19">
        <v>0</v>
      </c>
      <c r="W173" s="19">
        <v>415042877</v>
      </c>
      <c r="X173" s="19">
        <v>415042877</v>
      </c>
    </row>
    <row r="174" spans="1:24" x14ac:dyDescent="0.35">
      <c r="A174" t="s">
        <v>74</v>
      </c>
      <c r="B174" t="s">
        <v>46</v>
      </c>
      <c r="C174" t="s">
        <v>259</v>
      </c>
      <c r="D174" t="s">
        <v>262</v>
      </c>
      <c r="E174" t="s">
        <v>372</v>
      </c>
      <c r="F174" t="s">
        <v>250</v>
      </c>
      <c r="G174" t="s">
        <v>265</v>
      </c>
      <c r="H174" s="37" t="s">
        <v>428</v>
      </c>
      <c r="I174" s="37" t="s">
        <v>392</v>
      </c>
      <c r="J174" s="37">
        <v>45028</v>
      </c>
      <c r="K174" t="s">
        <v>26</v>
      </c>
      <c r="L174" s="37">
        <v>45232</v>
      </c>
      <c r="M174" s="37">
        <v>45264</v>
      </c>
      <c r="N174" s="19">
        <v>8.4</v>
      </c>
      <c r="O174" t="s">
        <v>98</v>
      </c>
      <c r="P174" s="19">
        <v>252250747</v>
      </c>
      <c r="Q174" s="19">
        <v>252250747</v>
      </c>
      <c r="R174" s="19">
        <v>252250747</v>
      </c>
      <c r="S174">
        <v>0</v>
      </c>
      <c r="T174">
        <v>0</v>
      </c>
      <c r="U174" s="19">
        <v>0</v>
      </c>
      <c r="V174" s="19">
        <v>0</v>
      </c>
      <c r="W174" s="19">
        <v>143007442</v>
      </c>
      <c r="X174" s="19">
        <v>143007442</v>
      </c>
    </row>
    <row r="175" spans="1:24" x14ac:dyDescent="0.35">
      <c r="A175" t="s">
        <v>75</v>
      </c>
      <c r="B175" t="s">
        <v>29</v>
      </c>
      <c r="C175" t="s">
        <v>247</v>
      </c>
      <c r="D175" t="s">
        <v>256</v>
      </c>
      <c r="E175" t="s">
        <v>238</v>
      </c>
      <c r="F175" t="s">
        <v>260</v>
      </c>
      <c r="G175" t="s">
        <v>251</v>
      </c>
      <c r="H175" s="37" t="s">
        <v>431</v>
      </c>
      <c r="I175" s="37" t="s">
        <v>392</v>
      </c>
      <c r="J175" s="37">
        <v>45096</v>
      </c>
      <c r="K175" t="s">
        <v>26</v>
      </c>
      <c r="L175" s="37">
        <v>45253</v>
      </c>
      <c r="M175" s="37">
        <v>45275</v>
      </c>
      <c r="N175" s="19">
        <v>6.5</v>
      </c>
      <c r="O175" t="s">
        <v>98</v>
      </c>
      <c r="P175" s="19">
        <v>157163790</v>
      </c>
      <c r="Q175" s="19">
        <v>157163790</v>
      </c>
      <c r="R175" s="19">
        <v>157163790</v>
      </c>
      <c r="S175">
        <v>8400000</v>
      </c>
      <c r="T175">
        <v>8400000</v>
      </c>
      <c r="U175" s="19">
        <v>0</v>
      </c>
      <c r="V175" s="19">
        <v>0</v>
      </c>
      <c r="W175" s="19">
        <v>195546027</v>
      </c>
      <c r="X175" s="19">
        <v>195546027</v>
      </c>
    </row>
    <row r="176" spans="1:24" x14ac:dyDescent="0.35">
      <c r="A176" t="s">
        <v>172</v>
      </c>
      <c r="B176" t="s">
        <v>29</v>
      </c>
      <c r="C176" t="s">
        <v>255</v>
      </c>
      <c r="D176" t="s">
        <v>256</v>
      </c>
      <c r="E176" t="s">
        <v>380</v>
      </c>
      <c r="F176" t="s">
        <v>250</v>
      </c>
      <c r="G176" t="s">
        <v>258</v>
      </c>
      <c r="H176" s="37" t="s">
        <v>432</v>
      </c>
      <c r="I176" s="37" t="s">
        <v>252</v>
      </c>
      <c r="J176" s="37">
        <v>45349</v>
      </c>
      <c r="K176" t="s">
        <v>26</v>
      </c>
      <c r="L176" s="37"/>
      <c r="M176" s="37">
        <v>0</v>
      </c>
      <c r="N176" s="19">
        <v>0</v>
      </c>
      <c r="O176" t="s">
        <v>98</v>
      </c>
      <c r="P176" s="19">
        <v>44161536</v>
      </c>
      <c r="Q176" s="19">
        <v>44161536</v>
      </c>
      <c r="R176" s="19">
        <v>44161536</v>
      </c>
      <c r="S176">
        <v>0</v>
      </c>
      <c r="T176">
        <v>0</v>
      </c>
      <c r="U176" s="19">
        <v>0</v>
      </c>
      <c r="V176" s="19">
        <v>0</v>
      </c>
      <c r="W176" s="19">
        <v>18883885</v>
      </c>
      <c r="X176" s="19">
        <v>18285583</v>
      </c>
    </row>
    <row r="177" spans="1:24" x14ac:dyDescent="0.35">
      <c r="A177" t="s">
        <v>173</v>
      </c>
      <c r="B177" t="s">
        <v>49</v>
      </c>
      <c r="C177" t="s">
        <v>247</v>
      </c>
      <c r="D177" t="s">
        <v>256</v>
      </c>
      <c r="E177" t="s">
        <v>373</v>
      </c>
      <c r="F177" t="s">
        <v>250</v>
      </c>
      <c r="G177" t="s">
        <v>251</v>
      </c>
      <c r="H177" s="37" t="s">
        <v>428</v>
      </c>
      <c r="I177" s="37" t="s">
        <v>392</v>
      </c>
      <c r="J177" s="37">
        <v>45027</v>
      </c>
      <c r="K177" t="s">
        <v>26</v>
      </c>
      <c r="L177" s="37">
        <v>45225</v>
      </c>
      <c r="M177" s="37">
        <v>45243</v>
      </c>
      <c r="N177" s="19">
        <v>7.7</v>
      </c>
      <c r="O177" t="s">
        <v>98</v>
      </c>
      <c r="P177" s="19">
        <v>21739990</v>
      </c>
      <c r="Q177" s="19">
        <v>21739990</v>
      </c>
      <c r="R177" s="19">
        <v>21739990</v>
      </c>
      <c r="S177">
        <v>0</v>
      </c>
      <c r="T177">
        <v>0</v>
      </c>
      <c r="U177" s="19">
        <v>0</v>
      </c>
      <c r="V177" s="19">
        <v>0</v>
      </c>
      <c r="W177" s="19">
        <v>10678716</v>
      </c>
      <c r="X177" s="19">
        <v>10678716</v>
      </c>
    </row>
    <row r="178" spans="1:24" x14ac:dyDescent="0.35">
      <c r="A178" t="s">
        <v>173</v>
      </c>
      <c r="B178" t="s">
        <v>49</v>
      </c>
      <c r="C178" t="s">
        <v>247</v>
      </c>
      <c r="D178" t="s">
        <v>262</v>
      </c>
      <c r="E178" t="s">
        <v>374</v>
      </c>
      <c r="F178" t="s">
        <v>250</v>
      </c>
      <c r="G178" t="s">
        <v>251</v>
      </c>
      <c r="H178" s="37" t="s">
        <v>431</v>
      </c>
      <c r="I178" s="37" t="s">
        <v>392</v>
      </c>
      <c r="J178" s="37">
        <v>45096</v>
      </c>
      <c r="K178" t="s">
        <v>26</v>
      </c>
      <c r="L178" s="37">
        <v>45225</v>
      </c>
      <c r="M178" s="37">
        <v>45243</v>
      </c>
      <c r="N178" s="19">
        <v>5.4</v>
      </c>
      <c r="O178" t="s">
        <v>98</v>
      </c>
      <c r="P178" s="19">
        <v>14744295</v>
      </c>
      <c r="Q178" s="19">
        <v>14744295</v>
      </c>
      <c r="R178" s="19">
        <v>14744295</v>
      </c>
      <c r="S178">
        <v>0</v>
      </c>
      <c r="T178">
        <v>0</v>
      </c>
      <c r="U178" s="19">
        <v>0</v>
      </c>
      <c r="V178" s="19">
        <v>0</v>
      </c>
      <c r="W178" s="19">
        <v>5599510</v>
      </c>
      <c r="X178" s="19">
        <v>5599510</v>
      </c>
    </row>
    <row r="179" spans="1:24" x14ac:dyDescent="0.35">
      <c r="A179" t="s">
        <v>76</v>
      </c>
      <c r="B179" t="s">
        <v>25</v>
      </c>
      <c r="C179" t="s">
        <v>259</v>
      </c>
      <c r="D179" t="s">
        <v>99</v>
      </c>
      <c r="E179" t="s">
        <v>375</v>
      </c>
      <c r="F179" t="s">
        <v>250</v>
      </c>
      <c r="G179" t="s">
        <v>251</v>
      </c>
      <c r="H179" s="37" t="s">
        <v>431</v>
      </c>
      <c r="I179" s="37" t="s">
        <v>392</v>
      </c>
      <c r="J179" s="37">
        <v>45096</v>
      </c>
      <c r="K179" t="s">
        <v>26</v>
      </c>
      <c r="L179" s="37">
        <v>45232</v>
      </c>
      <c r="M179" s="37">
        <v>45264</v>
      </c>
      <c r="N179" s="19">
        <v>6.1</v>
      </c>
      <c r="O179" t="s">
        <v>98</v>
      </c>
      <c r="P179" s="19">
        <v>54980054</v>
      </c>
      <c r="Q179" s="19">
        <v>54980054</v>
      </c>
      <c r="R179" s="19">
        <v>54980054</v>
      </c>
      <c r="S179">
        <v>0</v>
      </c>
      <c r="T179">
        <v>0</v>
      </c>
      <c r="U179" s="19">
        <v>0</v>
      </c>
      <c r="V179" s="19">
        <v>0</v>
      </c>
      <c r="W179" s="19">
        <v>32177854</v>
      </c>
      <c r="X179" s="19">
        <v>31696711</v>
      </c>
    </row>
    <row r="180" spans="1:24" x14ac:dyDescent="0.35">
      <c r="A180" t="s">
        <v>76</v>
      </c>
      <c r="B180" t="s">
        <v>25</v>
      </c>
      <c r="C180" t="s">
        <v>259</v>
      </c>
      <c r="D180" t="s">
        <v>97</v>
      </c>
      <c r="E180" t="s">
        <v>239</v>
      </c>
      <c r="F180" t="s">
        <v>260</v>
      </c>
      <c r="G180" t="s">
        <v>265</v>
      </c>
      <c r="H180" s="37" t="s">
        <v>431</v>
      </c>
      <c r="I180" s="37" t="s">
        <v>392</v>
      </c>
      <c r="J180" s="37">
        <v>45096</v>
      </c>
      <c r="K180" t="s">
        <v>26</v>
      </c>
      <c r="L180" s="37">
        <v>45232</v>
      </c>
      <c r="M180" s="37">
        <v>45264</v>
      </c>
      <c r="N180" s="19">
        <v>6.1</v>
      </c>
      <c r="O180" t="s">
        <v>98</v>
      </c>
      <c r="P180" s="19">
        <v>59814002</v>
      </c>
      <c r="Q180" s="19">
        <v>59814002</v>
      </c>
      <c r="R180" s="19">
        <v>59814002</v>
      </c>
      <c r="S180">
        <v>4000000</v>
      </c>
      <c r="T180">
        <v>4000000</v>
      </c>
      <c r="U180" s="19">
        <v>0</v>
      </c>
      <c r="V180" s="19">
        <v>0</v>
      </c>
      <c r="W180" s="19">
        <v>42786339</v>
      </c>
      <c r="X180" s="19">
        <v>42786339</v>
      </c>
    </row>
    <row r="181" spans="1:24" x14ac:dyDescent="0.35">
      <c r="A181" t="s">
        <v>77</v>
      </c>
      <c r="B181" t="s">
        <v>46</v>
      </c>
      <c r="C181" t="s">
        <v>259</v>
      </c>
      <c r="D181" t="s">
        <v>256</v>
      </c>
      <c r="E181" t="s">
        <v>240</v>
      </c>
      <c r="F181" t="s">
        <v>260</v>
      </c>
      <c r="G181" t="s">
        <v>251</v>
      </c>
      <c r="H181" s="37" t="s">
        <v>431</v>
      </c>
      <c r="I181" s="37" t="s">
        <v>392</v>
      </c>
      <c r="J181" s="37">
        <v>45096</v>
      </c>
      <c r="K181" t="s">
        <v>26</v>
      </c>
      <c r="L181" s="37">
        <v>45253</v>
      </c>
      <c r="M181" s="37">
        <v>45275</v>
      </c>
      <c r="N181" s="19">
        <v>6.4</v>
      </c>
      <c r="O181" t="s">
        <v>98</v>
      </c>
      <c r="P181" s="19">
        <v>272536324</v>
      </c>
      <c r="Q181" s="19">
        <v>272536324</v>
      </c>
      <c r="R181" s="19">
        <v>272536324</v>
      </c>
      <c r="S181">
        <v>12400000</v>
      </c>
      <c r="T181">
        <v>12400000</v>
      </c>
      <c r="U181" s="19">
        <v>0</v>
      </c>
      <c r="V181" s="19">
        <v>0</v>
      </c>
      <c r="W181" s="19">
        <v>166372535</v>
      </c>
      <c r="X181" s="19">
        <v>166372535</v>
      </c>
    </row>
    <row r="182" spans="1:24" x14ac:dyDescent="0.35">
      <c r="A182" t="s">
        <v>77</v>
      </c>
      <c r="B182" t="s">
        <v>46</v>
      </c>
      <c r="C182" t="s">
        <v>259</v>
      </c>
      <c r="D182" t="s">
        <v>262</v>
      </c>
      <c r="E182" t="s">
        <v>376</v>
      </c>
      <c r="F182" t="s">
        <v>260</v>
      </c>
      <c r="G182" t="s">
        <v>251</v>
      </c>
      <c r="H182" s="37" t="s">
        <v>431</v>
      </c>
      <c r="I182" s="37" t="s">
        <v>392</v>
      </c>
      <c r="J182" s="37">
        <v>45097</v>
      </c>
      <c r="K182" t="s">
        <v>26</v>
      </c>
      <c r="L182" s="37">
        <v>45253</v>
      </c>
      <c r="M182" s="37">
        <v>45275</v>
      </c>
      <c r="N182" s="19">
        <v>6.4</v>
      </c>
      <c r="O182" t="s">
        <v>98</v>
      </c>
      <c r="P182" s="19">
        <v>77243020</v>
      </c>
      <c r="Q182" s="19">
        <v>77243020</v>
      </c>
      <c r="R182" s="19">
        <v>77243020</v>
      </c>
      <c r="S182">
        <v>0</v>
      </c>
      <c r="T182">
        <v>0</v>
      </c>
      <c r="U182" s="19">
        <v>0</v>
      </c>
      <c r="V182" s="19">
        <v>0</v>
      </c>
      <c r="W182" s="19">
        <v>48892976</v>
      </c>
      <c r="X182" s="19">
        <v>48892976</v>
      </c>
    </row>
    <row r="183" spans="1:24" x14ac:dyDescent="0.35">
      <c r="A183" t="s">
        <v>174</v>
      </c>
      <c r="B183" t="s">
        <v>46</v>
      </c>
      <c r="C183" t="s">
        <v>255</v>
      </c>
      <c r="D183" t="s">
        <v>256</v>
      </c>
      <c r="E183" t="s">
        <v>377</v>
      </c>
      <c r="F183" t="s">
        <v>250</v>
      </c>
      <c r="G183" t="s">
        <v>258</v>
      </c>
      <c r="H183" s="37" t="s">
        <v>431</v>
      </c>
      <c r="I183" s="37" t="s">
        <v>392</v>
      </c>
      <c r="J183" s="37">
        <v>45096</v>
      </c>
      <c r="K183" t="s">
        <v>26</v>
      </c>
      <c r="L183" s="37">
        <v>45253</v>
      </c>
      <c r="M183" s="37">
        <v>45275</v>
      </c>
      <c r="N183" s="19">
        <v>6.5</v>
      </c>
      <c r="O183" t="s">
        <v>98</v>
      </c>
      <c r="P183" s="19">
        <v>5112637</v>
      </c>
      <c r="Q183" s="19">
        <v>5112637</v>
      </c>
      <c r="R183" s="19">
        <v>5112637</v>
      </c>
      <c r="S183">
        <v>0</v>
      </c>
      <c r="T183">
        <v>0</v>
      </c>
      <c r="U183" s="19">
        <v>0</v>
      </c>
      <c r="V183" s="19">
        <v>0</v>
      </c>
      <c r="W183" s="19">
        <v>2112311</v>
      </c>
      <c r="X183" s="19">
        <v>2112311</v>
      </c>
    </row>
    <row r="184" spans="1:24" x14ac:dyDescent="0.35">
      <c r="A184" t="s">
        <v>174</v>
      </c>
      <c r="B184" t="s">
        <v>46</v>
      </c>
      <c r="C184" t="s">
        <v>255</v>
      </c>
      <c r="D184" t="s">
        <v>262</v>
      </c>
      <c r="E184" t="s">
        <v>378</v>
      </c>
      <c r="F184" t="s">
        <v>250</v>
      </c>
      <c r="G184" t="s">
        <v>258</v>
      </c>
      <c r="H184" s="37" t="s">
        <v>431</v>
      </c>
      <c r="I184" s="37" t="s">
        <v>392</v>
      </c>
      <c r="J184" s="37">
        <v>45096</v>
      </c>
      <c r="K184" t="s">
        <v>26</v>
      </c>
      <c r="L184" s="37">
        <v>45253</v>
      </c>
      <c r="M184" s="37">
        <v>45275</v>
      </c>
      <c r="N184" s="19">
        <v>6.5</v>
      </c>
      <c r="O184" t="s">
        <v>98</v>
      </c>
      <c r="P184" s="19">
        <v>5703526</v>
      </c>
      <c r="Q184" s="19">
        <v>5703526</v>
      </c>
      <c r="R184" s="19">
        <v>5703526</v>
      </c>
      <c r="S184">
        <v>0</v>
      </c>
      <c r="T184">
        <v>0</v>
      </c>
      <c r="U184" s="19">
        <v>0</v>
      </c>
      <c r="V184" s="19">
        <v>0</v>
      </c>
      <c r="W184" s="19">
        <v>4736344</v>
      </c>
      <c r="X184" s="19">
        <v>3323352</v>
      </c>
    </row>
    <row r="185" spans="1:24" x14ac:dyDescent="0.35">
      <c r="A185" t="s">
        <v>78</v>
      </c>
      <c r="B185" t="s">
        <v>46</v>
      </c>
      <c r="C185" t="s">
        <v>259</v>
      </c>
      <c r="D185" t="s">
        <v>256</v>
      </c>
      <c r="E185" t="s">
        <v>241</v>
      </c>
      <c r="F185" t="s">
        <v>260</v>
      </c>
      <c r="G185" t="s">
        <v>261</v>
      </c>
      <c r="H185" s="37" t="s">
        <v>431</v>
      </c>
      <c r="I185" s="37" t="s">
        <v>392</v>
      </c>
      <c r="J185" s="37">
        <v>45096</v>
      </c>
      <c r="K185" t="s">
        <v>26</v>
      </c>
      <c r="L185" s="37">
        <v>45260</v>
      </c>
      <c r="M185" s="37">
        <v>45279</v>
      </c>
      <c r="N185" s="19">
        <v>6.6</v>
      </c>
      <c r="O185" t="s">
        <v>98</v>
      </c>
      <c r="P185" s="19">
        <v>456768789</v>
      </c>
      <c r="Q185" s="19">
        <v>456768789</v>
      </c>
      <c r="R185" s="19">
        <v>456768789</v>
      </c>
      <c r="S185">
        <v>4000000</v>
      </c>
      <c r="T185">
        <v>4000000</v>
      </c>
      <c r="U185" s="19">
        <v>0</v>
      </c>
      <c r="V185" s="19">
        <v>0</v>
      </c>
      <c r="W185" s="19">
        <v>230264576</v>
      </c>
      <c r="X185" s="19">
        <v>230264576</v>
      </c>
    </row>
    <row r="186" spans="1:24" x14ac:dyDescent="0.35">
      <c r="A186" t="s">
        <v>78</v>
      </c>
      <c r="B186" t="s">
        <v>46</v>
      </c>
      <c r="C186" t="s">
        <v>259</v>
      </c>
      <c r="D186" t="s">
        <v>262</v>
      </c>
      <c r="E186" t="s">
        <v>379</v>
      </c>
      <c r="F186" t="s">
        <v>250</v>
      </c>
      <c r="G186" t="s">
        <v>261</v>
      </c>
      <c r="H186" s="37" t="s">
        <v>431</v>
      </c>
      <c r="I186" s="37" t="s">
        <v>392</v>
      </c>
      <c r="J186" s="37">
        <v>45096</v>
      </c>
      <c r="K186" t="s">
        <v>26</v>
      </c>
      <c r="L186" s="37">
        <v>45260</v>
      </c>
      <c r="M186" s="37">
        <v>45279</v>
      </c>
      <c r="N186" s="19">
        <v>6.6</v>
      </c>
      <c r="O186" t="s">
        <v>98</v>
      </c>
      <c r="P186" s="19">
        <v>47975037</v>
      </c>
      <c r="Q186" s="19">
        <v>47975037</v>
      </c>
      <c r="R186" s="19">
        <v>47975037</v>
      </c>
      <c r="S186">
        <v>0</v>
      </c>
      <c r="T186">
        <v>0</v>
      </c>
      <c r="U186" s="19">
        <v>0</v>
      </c>
      <c r="V186" s="19">
        <v>0</v>
      </c>
      <c r="W186" s="19">
        <v>16640704</v>
      </c>
      <c r="X186" s="19">
        <v>13328372</v>
      </c>
    </row>
    <row r="187" spans="1:24" x14ac:dyDescent="0.35">
      <c r="H187" s="37"/>
      <c r="I187" s="37"/>
      <c r="J187" s="37"/>
      <c r="L187" s="37"/>
      <c r="M187" s="37"/>
      <c r="N187" s="19"/>
      <c r="P187" s="19"/>
      <c r="Q187" s="19"/>
      <c r="R187" s="19"/>
      <c r="U187" s="19"/>
      <c r="V187" s="19"/>
      <c r="W187" s="19"/>
      <c r="X187" s="19"/>
    </row>
    <row r="188" spans="1:24" x14ac:dyDescent="0.35">
      <c r="H188" s="37"/>
      <c r="I188" s="37"/>
      <c r="J188" s="37"/>
      <c r="L188" s="37"/>
      <c r="M188" s="37"/>
      <c r="N188" s="19"/>
      <c r="P188" s="19"/>
      <c r="Q188" s="19"/>
      <c r="R188" s="19"/>
      <c r="U188" s="19"/>
      <c r="V188" s="19"/>
      <c r="W188" s="19"/>
      <c r="X188" s="19"/>
    </row>
    <row r="189" spans="1:24" x14ac:dyDescent="0.35">
      <c r="H189" s="37"/>
      <c r="I189" s="37"/>
      <c r="J189" s="37"/>
      <c r="L189" s="37"/>
      <c r="M189" s="37"/>
      <c r="N189" s="19"/>
      <c r="P189" s="19"/>
      <c r="Q189" s="19"/>
      <c r="R189" s="19"/>
      <c r="U189" s="19"/>
      <c r="V189" s="19"/>
      <c r="W189" s="19"/>
      <c r="X189" s="19"/>
    </row>
    <row r="190" spans="1:24" x14ac:dyDescent="0.35">
      <c r="H190" s="37"/>
      <c r="I190" s="37"/>
      <c r="J190" s="37"/>
      <c r="L190" s="37"/>
      <c r="M190" s="37"/>
      <c r="N190" s="19"/>
      <c r="P190" s="19"/>
      <c r="Q190" s="19"/>
      <c r="R190" s="19"/>
      <c r="U190" s="19"/>
      <c r="V190" s="19"/>
      <c r="W190" s="19"/>
      <c r="X190" s="19"/>
    </row>
    <row r="191" spans="1:24" x14ac:dyDescent="0.35">
      <c r="H191" s="37"/>
      <c r="I191" s="37"/>
      <c r="J191" s="37"/>
      <c r="L191" s="37"/>
      <c r="M191" s="37"/>
      <c r="N191" s="19"/>
      <c r="P191" s="19"/>
      <c r="Q191" s="19"/>
      <c r="R191" s="19"/>
      <c r="U191" s="19"/>
      <c r="V191" s="19"/>
      <c r="W191" s="19"/>
      <c r="X191" s="19"/>
    </row>
    <row r="192" spans="1:24" x14ac:dyDescent="0.35">
      <c r="H192" s="37"/>
      <c r="I192" s="37"/>
      <c r="J192" s="37"/>
      <c r="L192" s="37"/>
      <c r="M192" s="37"/>
      <c r="N192" s="19"/>
      <c r="P192" s="19"/>
      <c r="Q192" s="19"/>
      <c r="R192" s="19"/>
      <c r="U192" s="19"/>
      <c r="V192" s="19"/>
      <c r="W192" s="19"/>
      <c r="X192" s="19"/>
    </row>
    <row r="193" spans="8:24" x14ac:dyDescent="0.35">
      <c r="H193" s="37"/>
      <c r="I193" s="37"/>
      <c r="J193" s="37"/>
      <c r="L193" s="37"/>
      <c r="M193" s="37"/>
      <c r="N193" s="19"/>
      <c r="P193" s="19"/>
      <c r="Q193" s="19"/>
      <c r="R193" s="19"/>
      <c r="U193" s="19"/>
      <c r="V193" s="19"/>
      <c r="W193" s="19"/>
      <c r="X193" s="19"/>
    </row>
    <row r="194" spans="8:24" x14ac:dyDescent="0.35">
      <c r="H194" s="37"/>
      <c r="I194" s="37"/>
      <c r="J194" s="37"/>
      <c r="L194" s="37"/>
      <c r="M194" s="37"/>
      <c r="N194" s="19"/>
      <c r="P194" s="19"/>
      <c r="Q194" s="19"/>
      <c r="R194" s="19"/>
      <c r="U194" s="19"/>
      <c r="V194" s="19"/>
      <c r="W194" s="19"/>
      <c r="X194" s="19"/>
    </row>
    <row r="195" spans="8:24" x14ac:dyDescent="0.35">
      <c r="H195" s="37"/>
      <c r="I195" s="37"/>
      <c r="J195" s="37"/>
      <c r="L195" s="37"/>
      <c r="M195" s="37"/>
      <c r="N195" s="19"/>
      <c r="P195" s="19"/>
      <c r="Q195" s="19"/>
      <c r="R195" s="19"/>
      <c r="U195" s="19"/>
      <c r="V195" s="19"/>
      <c r="W195" s="19"/>
      <c r="X195" s="19"/>
    </row>
    <row r="196" spans="8:24" x14ac:dyDescent="0.35">
      <c r="H196" s="37"/>
      <c r="I196" s="37"/>
      <c r="J196" s="37"/>
      <c r="L196" s="37"/>
      <c r="M196" s="37"/>
      <c r="N196" s="19"/>
      <c r="P196" s="19"/>
      <c r="Q196" s="19"/>
      <c r="R196" s="19"/>
      <c r="U196" s="19"/>
      <c r="V196" s="19"/>
      <c r="W196" s="19"/>
      <c r="X196" s="19"/>
    </row>
    <row r="197" spans="8:24" x14ac:dyDescent="0.35">
      <c r="H197" s="37"/>
      <c r="I197" s="37"/>
      <c r="J197" s="37"/>
      <c r="L197" s="37"/>
      <c r="M197" s="37"/>
      <c r="N197" s="19"/>
      <c r="P197" s="19"/>
      <c r="Q197" s="19"/>
      <c r="R197" s="19"/>
      <c r="U197" s="19"/>
      <c r="V197" s="19"/>
      <c r="W197" s="19"/>
      <c r="X197" s="19"/>
    </row>
    <row r="198" spans="8:24" x14ac:dyDescent="0.35">
      <c r="H198" s="37"/>
      <c r="I198" s="37"/>
      <c r="J198" s="37"/>
      <c r="L198" s="37"/>
      <c r="M198" s="37"/>
      <c r="N198" s="19"/>
      <c r="P198" s="19"/>
      <c r="Q198" s="19"/>
      <c r="R198" s="19"/>
      <c r="U198" s="19"/>
      <c r="V198" s="19"/>
      <c r="W198" s="19"/>
      <c r="X198" s="19"/>
    </row>
    <row r="199" spans="8:24" x14ac:dyDescent="0.35">
      <c r="H199" s="37"/>
      <c r="I199" s="37"/>
      <c r="J199" s="37"/>
      <c r="L199" s="37"/>
      <c r="M199" s="37"/>
      <c r="N199" s="19"/>
      <c r="P199" s="19"/>
      <c r="Q199" s="19"/>
      <c r="R199" s="19"/>
      <c r="U199" s="19"/>
      <c r="V199" s="19"/>
      <c r="W199" s="19"/>
      <c r="X199" s="19"/>
    </row>
    <row r="200" spans="8:24" x14ac:dyDescent="0.35">
      <c r="H200" s="37"/>
      <c r="I200" s="37"/>
      <c r="J200" s="37"/>
      <c r="L200" s="37"/>
      <c r="M200" s="37"/>
      <c r="N200" s="19"/>
      <c r="P200" s="19"/>
      <c r="Q200" s="19"/>
      <c r="R200" s="19"/>
      <c r="U200" s="19"/>
      <c r="V200" s="19"/>
      <c r="W200" s="19"/>
      <c r="X200" s="19"/>
    </row>
    <row r="201" spans="8:24" x14ac:dyDescent="0.35">
      <c r="H201" s="37"/>
      <c r="I201" s="37"/>
      <c r="J201" s="37"/>
      <c r="L201" s="37"/>
      <c r="M201" s="37"/>
      <c r="N201" s="19"/>
      <c r="P201" s="19"/>
      <c r="Q201" s="19"/>
      <c r="R201" s="19"/>
      <c r="U201" s="19"/>
      <c r="V201" s="19"/>
      <c r="W201" s="19"/>
      <c r="X201" s="19"/>
    </row>
    <row r="202" spans="8:24" x14ac:dyDescent="0.35">
      <c r="H202" s="37"/>
      <c r="I202" s="37"/>
      <c r="J202" s="37"/>
      <c r="L202" s="37"/>
      <c r="M202" s="37"/>
      <c r="N202" s="19"/>
      <c r="P202" s="19"/>
      <c r="Q202" s="19"/>
      <c r="R202" s="19"/>
      <c r="U202" s="19"/>
      <c r="V202" s="19"/>
      <c r="W202" s="19"/>
      <c r="X202" s="19"/>
    </row>
    <row r="203" spans="8:24" x14ac:dyDescent="0.35">
      <c r="H203" s="37"/>
      <c r="I203" s="37"/>
      <c r="J203" s="37"/>
      <c r="L203" s="37"/>
      <c r="M203" s="37"/>
      <c r="N203" s="19"/>
      <c r="P203" s="19"/>
      <c r="Q203" s="19"/>
      <c r="R203" s="19"/>
      <c r="U203" s="19"/>
      <c r="V203" s="19"/>
      <c r="W203" s="19"/>
      <c r="X203" s="19"/>
    </row>
    <row r="204" spans="8:24" x14ac:dyDescent="0.35">
      <c r="H204" s="37"/>
      <c r="I204" s="37"/>
      <c r="J204" s="37"/>
      <c r="L204" s="37"/>
      <c r="M204" s="37"/>
      <c r="N204" s="19"/>
      <c r="P204" s="19"/>
      <c r="Q204" s="19"/>
      <c r="R204" s="19"/>
      <c r="U204" s="19"/>
      <c r="V204" s="19"/>
      <c r="W204" s="19"/>
      <c r="X204" s="19"/>
    </row>
    <row r="205" spans="8:24" x14ac:dyDescent="0.35">
      <c r="H205" s="37"/>
      <c r="I205" s="37"/>
      <c r="J205" s="37"/>
      <c r="L205" s="37"/>
      <c r="M205" s="37"/>
      <c r="N205" s="19"/>
      <c r="P205" s="19"/>
      <c r="Q205" s="19"/>
      <c r="R205" s="19"/>
      <c r="U205" s="19"/>
      <c r="V205" s="19"/>
      <c r="W205" s="19"/>
      <c r="X205" s="19"/>
    </row>
    <row r="206" spans="8:24" x14ac:dyDescent="0.35">
      <c r="H206" s="37"/>
      <c r="I206" s="37"/>
      <c r="J206" s="37"/>
      <c r="L206" s="37"/>
      <c r="M206" s="37"/>
      <c r="N206" s="19"/>
      <c r="P206" s="19"/>
      <c r="Q206" s="19"/>
      <c r="R206" s="19"/>
      <c r="U206" s="19"/>
      <c r="V206" s="19"/>
      <c r="W206" s="19"/>
      <c r="X206" s="19"/>
    </row>
    <row r="207" spans="8:24" x14ac:dyDescent="0.35">
      <c r="H207" s="37"/>
      <c r="I207" s="37"/>
      <c r="J207" s="37"/>
      <c r="L207" s="37"/>
      <c r="M207" s="37"/>
      <c r="N207" s="19"/>
      <c r="P207" s="19"/>
      <c r="Q207" s="19"/>
      <c r="R207" s="19"/>
      <c r="U207" s="19"/>
      <c r="V207" s="19"/>
      <c r="W207" s="19"/>
      <c r="X207" s="19"/>
    </row>
    <row r="208" spans="8:24" x14ac:dyDescent="0.35">
      <c r="H208" s="37"/>
      <c r="I208" s="37"/>
      <c r="J208" s="37"/>
      <c r="L208" s="37"/>
      <c r="M208" s="37"/>
      <c r="N208" s="19"/>
      <c r="P208" s="19"/>
      <c r="Q208" s="19"/>
      <c r="R208" s="19"/>
      <c r="U208" s="19"/>
      <c r="V208" s="19"/>
      <c r="W208" s="19"/>
      <c r="X208" s="19"/>
    </row>
    <row r="209" spans="8:24" x14ac:dyDescent="0.35">
      <c r="H209" s="37"/>
      <c r="I209" s="37"/>
      <c r="J209" s="37"/>
      <c r="L209" s="37"/>
      <c r="M209" s="37"/>
      <c r="N209" s="19"/>
      <c r="P209" s="19"/>
      <c r="Q209" s="19"/>
      <c r="R209" s="19"/>
      <c r="U209" s="19"/>
      <c r="V209" s="19"/>
      <c r="W209" s="19"/>
      <c r="X209" s="19"/>
    </row>
    <row r="210" spans="8:24" x14ac:dyDescent="0.35">
      <c r="H210" s="37"/>
      <c r="I210" s="37"/>
      <c r="J210" s="37"/>
      <c r="L210" s="37"/>
      <c r="M210" s="37"/>
      <c r="N210" s="19"/>
      <c r="P210" s="19"/>
      <c r="Q210" s="19"/>
      <c r="R210" s="19"/>
      <c r="U210" s="19"/>
      <c r="V210" s="19"/>
      <c r="W210" s="19"/>
      <c r="X210" s="19"/>
    </row>
    <row r="211" spans="8:24" x14ac:dyDescent="0.35">
      <c r="H211" s="37"/>
      <c r="I211" s="37"/>
      <c r="J211" s="37"/>
      <c r="L211" s="37"/>
      <c r="M211" s="37"/>
      <c r="N211" s="19"/>
      <c r="P211" s="19"/>
      <c r="Q211" s="19"/>
      <c r="R211" s="19"/>
      <c r="U211" s="19"/>
      <c r="V211" s="19"/>
      <c r="W211" s="19"/>
      <c r="X211" s="19"/>
    </row>
    <row r="212" spans="8:24" x14ac:dyDescent="0.35">
      <c r="H212" s="37"/>
      <c r="I212" s="37"/>
      <c r="J212" s="37"/>
      <c r="L212" s="37"/>
      <c r="M212" s="37"/>
      <c r="N212" s="19"/>
      <c r="P212" s="19"/>
      <c r="Q212" s="19"/>
      <c r="R212" s="19"/>
      <c r="U212" s="19"/>
      <c r="V212" s="19"/>
      <c r="W212" s="19"/>
      <c r="X212" s="19"/>
    </row>
    <row r="213" spans="8:24" x14ac:dyDescent="0.35">
      <c r="H213" s="37"/>
      <c r="I213" s="37"/>
      <c r="J213" s="37"/>
      <c r="L213" s="37"/>
      <c r="M213" s="37"/>
      <c r="N213" s="19"/>
      <c r="P213" s="19"/>
      <c r="Q213" s="19"/>
      <c r="R213" s="19"/>
      <c r="U213" s="19"/>
      <c r="V213" s="19"/>
      <c r="W213" s="19"/>
      <c r="X213" s="19"/>
    </row>
    <row r="214" spans="8:24" x14ac:dyDescent="0.35">
      <c r="H214" s="37"/>
      <c r="I214" s="37"/>
      <c r="J214" s="37"/>
      <c r="L214" s="37"/>
      <c r="M214" s="37"/>
      <c r="N214" s="19"/>
      <c r="P214" s="19"/>
      <c r="Q214" s="19"/>
      <c r="R214" s="19"/>
      <c r="U214" s="19"/>
      <c r="V214" s="19"/>
      <c r="W214" s="19"/>
      <c r="X214" s="19"/>
    </row>
    <row r="215" spans="8:24" x14ac:dyDescent="0.35">
      <c r="H215" s="37"/>
      <c r="I215" s="37"/>
      <c r="J215" s="37"/>
      <c r="L215" s="37"/>
      <c r="M215" s="37"/>
      <c r="N215" s="19"/>
      <c r="P215" s="19"/>
      <c r="Q215" s="19"/>
      <c r="R215" s="19"/>
      <c r="U215" s="19"/>
      <c r="V215" s="19"/>
      <c r="W215" s="19"/>
      <c r="X215" s="19"/>
    </row>
    <row r="216" spans="8:24" x14ac:dyDescent="0.35">
      <c r="H216" s="37"/>
      <c r="I216" s="37"/>
      <c r="J216" s="37"/>
      <c r="L216" s="37"/>
      <c r="M216" s="37"/>
      <c r="N216" s="19"/>
      <c r="P216" s="19"/>
      <c r="Q216" s="19"/>
      <c r="R216" s="19"/>
      <c r="U216" s="19"/>
      <c r="V216" s="19"/>
      <c r="W216" s="19"/>
      <c r="X216" s="19"/>
    </row>
    <row r="217" spans="8:24" x14ac:dyDescent="0.35">
      <c r="H217" s="37"/>
      <c r="I217" s="37"/>
      <c r="J217" s="37"/>
      <c r="L217" s="37"/>
      <c r="M217" s="37"/>
      <c r="N217" s="19"/>
      <c r="P217" s="19"/>
      <c r="Q217" s="19"/>
      <c r="R217" s="19"/>
      <c r="U217" s="19"/>
      <c r="V217" s="19"/>
      <c r="W217" s="19"/>
      <c r="X217" s="19"/>
    </row>
    <row r="218" spans="8:24" x14ac:dyDescent="0.35">
      <c r="H218" s="37"/>
      <c r="I218" s="37"/>
      <c r="J218" s="37"/>
      <c r="L218" s="37"/>
      <c r="M218" s="37"/>
      <c r="N218" s="19"/>
      <c r="P218" s="19"/>
      <c r="Q218" s="19"/>
      <c r="R218" s="19"/>
      <c r="U218" s="19"/>
      <c r="V218" s="19"/>
      <c r="W218" s="19"/>
      <c r="X218" s="19"/>
    </row>
    <row r="219" spans="8:24" x14ac:dyDescent="0.35">
      <c r="H219" s="37"/>
      <c r="I219" s="37"/>
      <c r="J219" s="37"/>
      <c r="L219" s="37"/>
      <c r="M219" s="37"/>
      <c r="N219" s="19"/>
      <c r="P219" s="19"/>
      <c r="Q219" s="19"/>
      <c r="R219" s="19"/>
      <c r="U219" s="19"/>
      <c r="V219" s="19"/>
      <c r="W219" s="19"/>
      <c r="X219" s="19"/>
    </row>
    <row r="220" spans="8:24" x14ac:dyDescent="0.35">
      <c r="H220" s="37"/>
      <c r="I220" s="37"/>
      <c r="J220" s="37"/>
      <c r="L220" s="37"/>
      <c r="M220" s="37"/>
      <c r="N220" s="19"/>
      <c r="P220" s="19"/>
      <c r="Q220" s="19"/>
      <c r="R220" s="19"/>
      <c r="U220" s="19"/>
      <c r="V220" s="19"/>
      <c r="W220" s="19"/>
      <c r="X220" s="19"/>
    </row>
    <row r="221" spans="8:24" x14ac:dyDescent="0.35">
      <c r="H221" s="37"/>
      <c r="I221" s="37"/>
      <c r="J221" s="37"/>
      <c r="L221" s="37"/>
      <c r="M221" s="37"/>
      <c r="N221" s="19"/>
      <c r="P221" s="19"/>
      <c r="Q221" s="19"/>
      <c r="R221" s="19"/>
      <c r="U221" s="19"/>
      <c r="V221" s="19"/>
      <c r="W221" s="19"/>
      <c r="X221" s="19"/>
    </row>
    <row r="222" spans="8:24" x14ac:dyDescent="0.35">
      <c r="H222" s="37"/>
      <c r="I222" s="37"/>
      <c r="J222" s="37"/>
      <c r="L222" s="37"/>
      <c r="M222" s="37"/>
      <c r="N222" s="19"/>
      <c r="P222" s="19"/>
      <c r="Q222" s="19"/>
      <c r="R222" s="19"/>
      <c r="U222" s="19"/>
      <c r="V222" s="19"/>
      <c r="W222" s="19"/>
      <c r="X222" s="19"/>
    </row>
    <row r="223" spans="8:24" x14ac:dyDescent="0.35">
      <c r="H223" s="37"/>
      <c r="I223" s="37"/>
      <c r="J223" s="37"/>
      <c r="L223" s="37"/>
      <c r="M223" s="37"/>
      <c r="N223" s="19"/>
      <c r="P223" s="19"/>
      <c r="Q223" s="19"/>
      <c r="R223" s="19"/>
      <c r="U223" s="19"/>
      <c r="V223" s="19"/>
      <c r="W223" s="19"/>
      <c r="X223" s="19"/>
    </row>
    <row r="224" spans="8:24" x14ac:dyDescent="0.35">
      <c r="H224" s="37"/>
      <c r="I224" s="37"/>
      <c r="J224" s="37"/>
      <c r="L224" s="37"/>
      <c r="M224" s="37"/>
      <c r="N224" s="19"/>
      <c r="P224" s="19"/>
      <c r="Q224" s="19"/>
      <c r="R224" s="19"/>
      <c r="U224" s="19"/>
      <c r="V224" s="19"/>
      <c r="W224" s="19"/>
      <c r="X224" s="19"/>
    </row>
    <row r="225" spans="8:24" x14ac:dyDescent="0.35">
      <c r="H225" s="37"/>
      <c r="I225" s="37"/>
      <c r="J225" s="37"/>
      <c r="L225" s="37"/>
      <c r="M225" s="37"/>
      <c r="N225" s="19"/>
      <c r="P225" s="19"/>
      <c r="Q225" s="19"/>
      <c r="R225" s="19"/>
      <c r="U225" s="19"/>
      <c r="V225" s="19"/>
      <c r="W225" s="19"/>
      <c r="X225" s="19"/>
    </row>
    <row r="226" spans="8:24" x14ac:dyDescent="0.35">
      <c r="H226" s="37"/>
      <c r="I226" s="37"/>
      <c r="J226" s="37"/>
      <c r="L226" s="37"/>
      <c r="M226" s="37"/>
      <c r="N226" s="19"/>
      <c r="P226" s="19"/>
      <c r="Q226" s="19"/>
      <c r="R226" s="19"/>
      <c r="U226" s="19"/>
      <c r="V226" s="19"/>
      <c r="W226" s="19"/>
      <c r="X226" s="19"/>
    </row>
    <row r="227" spans="8:24" x14ac:dyDescent="0.35">
      <c r="H227" s="37"/>
      <c r="I227" s="37"/>
      <c r="J227" s="37"/>
      <c r="L227" s="37"/>
      <c r="M227" s="37"/>
      <c r="N227" s="19"/>
      <c r="P227" s="19"/>
      <c r="Q227" s="19"/>
      <c r="R227" s="19"/>
      <c r="U227" s="19"/>
      <c r="V227" s="19"/>
      <c r="W227" s="19"/>
      <c r="X227" s="19"/>
    </row>
    <row r="228" spans="8:24" x14ac:dyDescent="0.35">
      <c r="H228" s="37"/>
      <c r="I228" s="37"/>
      <c r="J228" s="37"/>
      <c r="L228" s="37"/>
      <c r="M228" s="37"/>
      <c r="N228" s="19"/>
      <c r="P228" s="19"/>
      <c r="Q228" s="19"/>
      <c r="R228" s="19"/>
      <c r="U228" s="19"/>
      <c r="V228" s="19"/>
      <c r="W228" s="19"/>
      <c r="X228" s="19"/>
    </row>
    <row r="229" spans="8:24" x14ac:dyDescent="0.35">
      <c r="H229" s="37"/>
      <c r="I229" s="37"/>
      <c r="J229" s="37"/>
      <c r="L229" s="37"/>
      <c r="M229" s="37"/>
      <c r="N229" s="19"/>
      <c r="P229" s="19"/>
      <c r="Q229" s="19"/>
      <c r="R229" s="19"/>
      <c r="U229" s="19"/>
      <c r="V229" s="19"/>
      <c r="W229" s="19"/>
      <c r="X229" s="19"/>
    </row>
    <row r="230" spans="8:24" x14ac:dyDescent="0.35">
      <c r="H230" s="37"/>
      <c r="I230" s="37"/>
      <c r="J230" s="37"/>
      <c r="L230" s="37"/>
      <c r="M230" s="37"/>
      <c r="N230" s="19"/>
      <c r="P230" s="19"/>
      <c r="Q230" s="19"/>
      <c r="R230" s="19"/>
      <c r="U230" s="19"/>
      <c r="V230" s="19"/>
      <c r="W230" s="19"/>
      <c r="X230" s="19"/>
    </row>
    <row r="231" spans="8:24" x14ac:dyDescent="0.35">
      <c r="H231" s="37"/>
      <c r="I231" s="37"/>
      <c r="J231" s="37"/>
      <c r="L231" s="37"/>
      <c r="M231" s="37"/>
      <c r="N231" s="19"/>
      <c r="P231" s="19"/>
      <c r="Q231" s="19"/>
      <c r="R231" s="19"/>
      <c r="U231" s="19"/>
      <c r="V231" s="19"/>
      <c r="W231" s="19"/>
      <c r="X231" s="19"/>
    </row>
    <row r="232" spans="8:24" x14ac:dyDescent="0.35">
      <c r="H232" s="37"/>
      <c r="I232" s="37"/>
      <c r="J232" s="37"/>
      <c r="L232" s="37"/>
      <c r="M232" s="37"/>
      <c r="N232" s="19"/>
      <c r="P232" s="19"/>
      <c r="Q232" s="19"/>
      <c r="R232" s="19"/>
      <c r="U232" s="19"/>
      <c r="V232" s="19"/>
      <c r="W232" s="19"/>
      <c r="X232" s="19"/>
    </row>
    <row r="233" spans="8:24" x14ac:dyDescent="0.35">
      <c r="H233" s="37"/>
      <c r="I233" s="37"/>
      <c r="J233" s="37"/>
      <c r="L233" s="37"/>
      <c r="M233" s="37"/>
      <c r="N233" s="19"/>
      <c r="P233" s="19"/>
      <c r="Q233" s="19"/>
      <c r="R233" s="19"/>
      <c r="U233" s="19"/>
      <c r="V233" s="19"/>
      <c r="W233" s="19"/>
      <c r="X233" s="19"/>
    </row>
    <row r="234" spans="8:24" x14ac:dyDescent="0.35">
      <c r="H234" s="37"/>
      <c r="I234" s="37"/>
      <c r="J234" s="37"/>
      <c r="L234" s="37"/>
      <c r="M234" s="37"/>
      <c r="N234" s="19"/>
      <c r="P234" s="19"/>
      <c r="Q234" s="19"/>
      <c r="R234" s="19"/>
      <c r="U234" s="19"/>
      <c r="V234" s="19"/>
      <c r="W234" s="19"/>
      <c r="X234" s="19"/>
    </row>
    <row r="235" spans="8:24" x14ac:dyDescent="0.35">
      <c r="H235" s="37"/>
      <c r="I235" s="37"/>
      <c r="J235" s="37"/>
      <c r="L235" s="37"/>
      <c r="M235" s="37"/>
      <c r="N235" s="19"/>
      <c r="P235" s="19"/>
      <c r="Q235" s="19"/>
      <c r="R235" s="19"/>
      <c r="U235" s="19"/>
      <c r="V235" s="19"/>
      <c r="W235" s="19"/>
      <c r="X235" s="19"/>
    </row>
    <row r="236" spans="8:24" x14ac:dyDescent="0.35">
      <c r="H236" s="37"/>
      <c r="I236" s="37"/>
      <c r="J236" s="37"/>
      <c r="L236" s="37"/>
      <c r="M236" s="37"/>
      <c r="N236" s="19"/>
      <c r="P236" s="19"/>
      <c r="Q236" s="19"/>
      <c r="R236" s="19"/>
      <c r="U236" s="19"/>
      <c r="V236" s="19"/>
      <c r="W236" s="19"/>
      <c r="X236" s="19"/>
    </row>
    <row r="237" spans="8:24" x14ac:dyDescent="0.35">
      <c r="H237" s="37"/>
      <c r="I237" s="37"/>
      <c r="J237" s="37"/>
      <c r="L237" s="37"/>
      <c r="M237" s="37"/>
      <c r="N237" s="19"/>
      <c r="P237" s="19"/>
      <c r="Q237" s="19"/>
      <c r="R237" s="19"/>
      <c r="U237" s="19"/>
      <c r="V237" s="19"/>
      <c r="W237" s="19"/>
      <c r="X237" s="19"/>
    </row>
    <row r="238" spans="8:24" x14ac:dyDescent="0.35">
      <c r="H238" s="37"/>
      <c r="I238" s="37"/>
      <c r="J238" s="37"/>
      <c r="L238" s="37"/>
      <c r="M238" s="37"/>
      <c r="N238" s="19"/>
      <c r="P238" s="19"/>
      <c r="Q238" s="19"/>
      <c r="R238" s="19"/>
      <c r="U238" s="19"/>
      <c r="V238" s="19"/>
      <c r="W238" s="19"/>
      <c r="X238" s="19"/>
    </row>
    <row r="239" spans="8:24" x14ac:dyDescent="0.35">
      <c r="H239" s="37"/>
      <c r="I239" s="37"/>
      <c r="J239" s="37"/>
      <c r="L239" s="37"/>
      <c r="M239" s="37"/>
      <c r="N239" s="19"/>
      <c r="P239" s="19"/>
      <c r="Q239" s="19"/>
      <c r="R239" s="19"/>
      <c r="U239" s="19"/>
      <c r="V239" s="19"/>
      <c r="W239" s="19"/>
      <c r="X239" s="19"/>
    </row>
    <row r="240" spans="8:24" x14ac:dyDescent="0.35">
      <c r="H240" s="37"/>
      <c r="I240" s="37"/>
      <c r="J240" s="37"/>
      <c r="L240" s="37"/>
      <c r="M240" s="37"/>
      <c r="N240" s="19"/>
      <c r="P240" s="19"/>
      <c r="Q240" s="19"/>
      <c r="R240" s="19"/>
      <c r="U240" s="19"/>
      <c r="V240" s="19"/>
      <c r="W240" s="19"/>
      <c r="X240" s="19"/>
    </row>
    <row r="241" spans="8:24" x14ac:dyDescent="0.35">
      <c r="H241" s="37"/>
      <c r="I241" s="37"/>
      <c r="J241" s="37"/>
      <c r="L241" s="37"/>
      <c r="M241" s="37"/>
      <c r="N241" s="19"/>
      <c r="P241" s="19"/>
      <c r="Q241" s="19"/>
      <c r="R241" s="19"/>
      <c r="U241" s="19"/>
      <c r="V241" s="19"/>
      <c r="W241" s="19"/>
      <c r="X241" s="19"/>
    </row>
    <row r="242" spans="8:24" x14ac:dyDescent="0.35">
      <c r="H242" s="37"/>
      <c r="I242" s="37"/>
      <c r="J242" s="37"/>
      <c r="L242" s="37"/>
      <c r="M242" s="37"/>
      <c r="N242" s="19"/>
      <c r="P242" s="19"/>
      <c r="Q242" s="19"/>
      <c r="R242" s="19"/>
      <c r="U242" s="19"/>
      <c r="V242" s="19"/>
      <c r="W242" s="19"/>
      <c r="X242" s="19"/>
    </row>
    <row r="243" spans="8:24" x14ac:dyDescent="0.35">
      <c r="H243" s="37"/>
      <c r="I243" s="37"/>
      <c r="J243" s="37"/>
      <c r="L243" s="37"/>
      <c r="M243" s="37"/>
      <c r="N243" s="19"/>
      <c r="P243" s="19"/>
      <c r="Q243" s="19"/>
      <c r="R243" s="19"/>
      <c r="U243" s="19"/>
      <c r="V243" s="19"/>
      <c r="W243" s="19"/>
      <c r="X243" s="19"/>
    </row>
    <row r="244" spans="8:24" x14ac:dyDescent="0.35">
      <c r="H244" s="37"/>
      <c r="I244" s="37"/>
      <c r="J244" s="37"/>
      <c r="L244" s="37"/>
      <c r="M244" s="37"/>
      <c r="N244" s="19"/>
      <c r="P244" s="19"/>
      <c r="Q244" s="19"/>
      <c r="R244" s="19"/>
      <c r="U244" s="19"/>
      <c r="V244" s="19"/>
      <c r="W244" s="19"/>
      <c r="X244" s="19"/>
    </row>
    <row r="245" spans="8:24" x14ac:dyDescent="0.35">
      <c r="H245" s="37"/>
      <c r="I245" s="37"/>
      <c r="J245" s="37"/>
      <c r="L245" s="37"/>
      <c r="M245" s="37"/>
      <c r="N245" s="19"/>
      <c r="P245" s="19"/>
      <c r="Q245" s="19"/>
      <c r="R245" s="19"/>
      <c r="U245" s="19"/>
      <c r="V245" s="19"/>
      <c r="W245" s="19"/>
      <c r="X245" s="19"/>
    </row>
    <row r="246" spans="8:24" x14ac:dyDescent="0.35">
      <c r="H246" s="37"/>
      <c r="I246" s="37"/>
      <c r="J246" s="37"/>
      <c r="L246" s="37"/>
      <c r="M246" s="37"/>
      <c r="N246" s="19"/>
      <c r="P246" s="19"/>
      <c r="Q246" s="19"/>
      <c r="R246" s="19"/>
      <c r="U246" s="19"/>
      <c r="V246" s="19"/>
      <c r="W246" s="19"/>
      <c r="X246" s="19"/>
    </row>
    <row r="247" spans="8:24" x14ac:dyDescent="0.35">
      <c r="H247" s="37"/>
      <c r="I247" s="37"/>
      <c r="J247" s="37"/>
      <c r="L247" s="37"/>
      <c r="M247" s="37"/>
      <c r="N247" s="19"/>
      <c r="P247" s="19"/>
      <c r="Q247" s="19"/>
      <c r="R247" s="19"/>
      <c r="U247" s="19"/>
      <c r="V247" s="19"/>
      <c r="W247" s="19"/>
      <c r="X247" s="19"/>
    </row>
    <row r="248" spans="8:24" x14ac:dyDescent="0.35">
      <c r="H248" s="37"/>
      <c r="I248" s="37"/>
      <c r="J248" s="37"/>
      <c r="L248" s="37"/>
      <c r="M248" s="37"/>
      <c r="N248" s="19"/>
      <c r="P248" s="19"/>
      <c r="Q248" s="19"/>
      <c r="R248" s="19"/>
      <c r="U248" s="19"/>
      <c r="V248" s="19"/>
      <c r="W248" s="19"/>
      <c r="X248" s="19"/>
    </row>
    <row r="249" spans="8:24" x14ac:dyDescent="0.35">
      <c r="H249" s="37"/>
      <c r="I249" s="37"/>
      <c r="J249" s="37"/>
      <c r="L249" s="37"/>
      <c r="M249" s="37"/>
      <c r="N249" s="19"/>
      <c r="P249" s="19"/>
      <c r="Q249" s="19"/>
      <c r="R249" s="19"/>
      <c r="U249" s="19"/>
      <c r="V249" s="19"/>
      <c r="W249" s="19"/>
      <c r="X249" s="19"/>
    </row>
    <row r="250" spans="8:24" x14ac:dyDescent="0.35">
      <c r="H250" s="37"/>
      <c r="I250" s="37"/>
      <c r="J250" s="37"/>
      <c r="L250" s="37"/>
      <c r="M250" s="37"/>
      <c r="N250" s="19"/>
      <c r="P250" s="19"/>
      <c r="Q250" s="19"/>
      <c r="R250" s="19"/>
      <c r="U250" s="19"/>
      <c r="V250" s="19"/>
      <c r="W250" s="19"/>
      <c r="X250" s="19"/>
    </row>
    <row r="251" spans="8:24" x14ac:dyDescent="0.35">
      <c r="H251" s="37"/>
      <c r="I251" s="37"/>
      <c r="J251" s="37"/>
      <c r="L251" s="37"/>
      <c r="M251" s="37"/>
      <c r="N251" s="19"/>
      <c r="P251" s="19"/>
      <c r="Q251" s="19"/>
      <c r="R251" s="19"/>
      <c r="U251" s="19"/>
      <c r="V251" s="19"/>
      <c r="W251" s="19"/>
      <c r="X251" s="19"/>
    </row>
    <row r="252" spans="8:24" x14ac:dyDescent="0.35">
      <c r="H252" s="37"/>
      <c r="I252" s="37"/>
      <c r="J252" s="37"/>
      <c r="L252" s="37"/>
      <c r="M252" s="37"/>
      <c r="N252" s="19"/>
      <c r="P252" s="19"/>
      <c r="Q252" s="19"/>
      <c r="R252" s="19"/>
      <c r="U252" s="19"/>
      <c r="V252" s="19"/>
      <c r="W252" s="19"/>
      <c r="X252" s="19"/>
    </row>
    <row r="253" spans="8:24" x14ac:dyDescent="0.35">
      <c r="H253" s="37"/>
      <c r="I253" s="37"/>
      <c r="J253" s="37"/>
      <c r="L253" s="37"/>
      <c r="M253" s="37"/>
      <c r="N253" s="19"/>
      <c r="P253" s="19"/>
      <c r="Q253" s="19"/>
      <c r="R253" s="19"/>
      <c r="U253" s="19"/>
      <c r="V253" s="19"/>
      <c r="W253" s="19"/>
      <c r="X253" s="19"/>
    </row>
    <row r="254" spans="8:24" x14ac:dyDescent="0.35">
      <c r="H254" s="37"/>
      <c r="I254" s="37"/>
      <c r="J254" s="37"/>
      <c r="L254" s="37"/>
      <c r="M254" s="37"/>
      <c r="N254" s="19"/>
      <c r="P254" s="19"/>
      <c r="Q254" s="19"/>
      <c r="R254" s="19"/>
      <c r="U254" s="19"/>
      <c r="V254" s="19"/>
      <c r="W254" s="19"/>
      <c r="X254" s="19"/>
    </row>
    <row r="255" spans="8:24" x14ac:dyDescent="0.35">
      <c r="H255" s="37"/>
      <c r="I255" s="37"/>
      <c r="J255" s="37"/>
      <c r="L255" s="37"/>
      <c r="M255" s="37"/>
      <c r="N255" s="19"/>
      <c r="P255" s="19"/>
      <c r="Q255" s="19"/>
      <c r="R255" s="19"/>
      <c r="U255" s="19"/>
      <c r="V255" s="19"/>
      <c r="W255" s="19"/>
      <c r="X255" s="19"/>
    </row>
    <row r="256" spans="8:24" x14ac:dyDescent="0.35">
      <c r="H256" s="37"/>
      <c r="I256" s="37"/>
      <c r="J256" s="37"/>
      <c r="L256" s="37"/>
      <c r="M256" s="37"/>
      <c r="N256" s="19"/>
      <c r="P256" s="19"/>
      <c r="Q256" s="19"/>
      <c r="R256" s="19"/>
      <c r="U256" s="19"/>
      <c r="V256" s="19"/>
      <c r="W256" s="19"/>
      <c r="X256" s="19"/>
    </row>
    <row r="257" spans="8:24" x14ac:dyDescent="0.35">
      <c r="H257" s="37"/>
      <c r="I257" s="37"/>
      <c r="J257" s="37"/>
      <c r="L257" s="37"/>
      <c r="M257" s="37"/>
      <c r="N257" s="19"/>
      <c r="P257" s="19"/>
      <c r="Q257" s="19"/>
      <c r="R257" s="19"/>
      <c r="U257" s="19"/>
      <c r="V257" s="19"/>
      <c r="W257" s="19"/>
      <c r="X257" s="19"/>
    </row>
    <row r="258" spans="8:24" x14ac:dyDescent="0.35">
      <c r="H258" s="37"/>
      <c r="I258" s="37"/>
      <c r="J258" s="37"/>
      <c r="L258" s="37"/>
      <c r="M258" s="37"/>
      <c r="N258" s="19"/>
      <c r="P258" s="19"/>
      <c r="Q258" s="19"/>
      <c r="R258" s="19"/>
      <c r="U258" s="19"/>
      <c r="V258" s="19"/>
      <c r="W258" s="19"/>
      <c r="X258" s="19"/>
    </row>
    <row r="259" spans="8:24" x14ac:dyDescent="0.35">
      <c r="H259" s="37"/>
      <c r="I259" s="37"/>
      <c r="J259" s="37"/>
      <c r="L259" s="37"/>
      <c r="M259" s="37"/>
      <c r="N259" s="19"/>
      <c r="P259" s="19"/>
      <c r="Q259" s="19"/>
      <c r="R259" s="19"/>
      <c r="U259" s="19"/>
      <c r="V259" s="19"/>
      <c r="W259" s="19"/>
      <c r="X259" s="19"/>
    </row>
    <row r="260" spans="8:24" x14ac:dyDescent="0.35">
      <c r="H260" s="37"/>
      <c r="I260" s="37"/>
      <c r="J260" s="37"/>
      <c r="L260" s="37"/>
      <c r="M260" s="37"/>
      <c r="N260" s="19"/>
      <c r="P260" s="19"/>
      <c r="Q260" s="19"/>
      <c r="R260" s="19"/>
      <c r="U260" s="19"/>
      <c r="V260" s="19"/>
      <c r="W260" s="19"/>
      <c r="X260" s="19"/>
    </row>
    <row r="261" spans="8:24" x14ac:dyDescent="0.35">
      <c r="H261" s="37"/>
      <c r="I261" s="37"/>
      <c r="J261" s="37"/>
      <c r="L261" s="37"/>
      <c r="M261" s="37"/>
      <c r="N261" s="19"/>
      <c r="P261" s="19"/>
      <c r="Q261" s="19"/>
      <c r="R261" s="19"/>
      <c r="U261" s="19"/>
      <c r="V261" s="19"/>
      <c r="W261" s="19"/>
      <c r="X261" s="19"/>
    </row>
    <row r="262" spans="8:24" x14ac:dyDescent="0.35">
      <c r="H262" s="37"/>
      <c r="I262" s="37"/>
      <c r="J262" s="37"/>
      <c r="L262" s="37"/>
      <c r="M262" s="37"/>
      <c r="N262" s="19"/>
      <c r="P262" s="19"/>
      <c r="Q262" s="19"/>
      <c r="R262" s="19"/>
      <c r="U262" s="19"/>
      <c r="V262" s="19"/>
      <c r="W262" s="19"/>
      <c r="X262" s="19"/>
    </row>
    <row r="263" spans="8:24" x14ac:dyDescent="0.35">
      <c r="H263" s="37"/>
      <c r="I263" s="37"/>
      <c r="J263" s="37"/>
      <c r="L263" s="37"/>
      <c r="M263" s="37"/>
      <c r="N263" s="19"/>
      <c r="P263" s="19"/>
      <c r="Q263" s="19"/>
      <c r="R263" s="19"/>
      <c r="U263" s="19"/>
      <c r="V263" s="19"/>
      <c r="W263" s="19"/>
      <c r="X263" s="19"/>
    </row>
    <row r="264" spans="8:24" x14ac:dyDescent="0.35">
      <c r="H264" s="37"/>
      <c r="I264" s="37"/>
      <c r="J264" s="37"/>
      <c r="L264" s="37"/>
      <c r="M264" s="37"/>
      <c r="N264" s="19"/>
      <c r="P264" s="19"/>
      <c r="Q264" s="19"/>
      <c r="R264" s="19"/>
      <c r="U264" s="19"/>
      <c r="V264" s="19"/>
      <c r="W264" s="19"/>
      <c r="X264" s="19"/>
    </row>
    <row r="265" spans="8:24" x14ac:dyDescent="0.35">
      <c r="H265" s="37"/>
      <c r="I265" s="37"/>
      <c r="J265" s="37"/>
      <c r="L265" s="37"/>
      <c r="M265" s="37"/>
      <c r="N265" s="19"/>
      <c r="P265" s="19"/>
      <c r="Q265" s="19"/>
      <c r="R265" s="19"/>
      <c r="U265" s="19"/>
      <c r="V265" s="19"/>
      <c r="W265" s="19"/>
      <c r="X265" s="19"/>
    </row>
    <row r="266" spans="8:24" x14ac:dyDescent="0.35">
      <c r="H266" s="37"/>
      <c r="I266" s="37"/>
      <c r="J266" s="37"/>
      <c r="L266" s="37"/>
      <c r="M266" s="37"/>
      <c r="N266" s="19"/>
      <c r="P266" s="19"/>
      <c r="Q266" s="19"/>
      <c r="R266" s="19"/>
      <c r="U266" s="19"/>
      <c r="V266" s="19"/>
      <c r="W266" s="19"/>
      <c r="X266" s="19"/>
    </row>
    <row r="267" spans="8:24" x14ac:dyDescent="0.35">
      <c r="H267" s="37"/>
      <c r="I267" s="37"/>
      <c r="J267" s="37"/>
      <c r="L267" s="37"/>
      <c r="M267" s="37"/>
      <c r="N267" s="19"/>
      <c r="P267" s="19"/>
      <c r="Q267" s="19"/>
      <c r="R267" s="19"/>
      <c r="U267" s="19"/>
      <c r="V267" s="19"/>
      <c r="W267" s="19"/>
      <c r="X267" s="19"/>
    </row>
    <row r="268" spans="8:24" x14ac:dyDescent="0.35">
      <c r="H268" s="37"/>
      <c r="I268" s="37"/>
      <c r="J268" s="37"/>
      <c r="L268" s="37"/>
      <c r="M268" s="37"/>
      <c r="N268" s="19"/>
      <c r="P268" s="19"/>
      <c r="Q268" s="19"/>
      <c r="R268" s="19"/>
      <c r="U268" s="19"/>
      <c r="V268" s="19"/>
      <c r="W268" s="19"/>
      <c r="X268" s="19"/>
    </row>
    <row r="269" spans="8:24" x14ac:dyDescent="0.35">
      <c r="H269" s="37"/>
      <c r="I269" s="37"/>
      <c r="J269" s="37"/>
      <c r="L269" s="37"/>
      <c r="M269" s="37"/>
      <c r="N269" s="19"/>
      <c r="P269" s="19"/>
      <c r="Q269" s="19"/>
      <c r="R269" s="19"/>
      <c r="U269" s="19"/>
      <c r="V269" s="19"/>
      <c r="W269" s="19"/>
      <c r="X269" s="19"/>
    </row>
    <row r="270" spans="8:24" x14ac:dyDescent="0.35">
      <c r="H270" s="37"/>
      <c r="I270" s="37"/>
      <c r="J270" s="37"/>
      <c r="L270" s="37"/>
      <c r="M270" s="37"/>
      <c r="N270" s="19"/>
      <c r="P270" s="19"/>
      <c r="Q270" s="19"/>
      <c r="R270" s="19"/>
      <c r="U270" s="19"/>
      <c r="V270" s="19"/>
      <c r="W270" s="19"/>
      <c r="X270" s="19"/>
    </row>
    <row r="271" spans="8:24" x14ac:dyDescent="0.35">
      <c r="H271" s="37"/>
      <c r="I271" s="37"/>
      <c r="J271" s="37"/>
      <c r="L271" s="37"/>
      <c r="M271" s="37"/>
      <c r="N271" s="19"/>
      <c r="P271" s="19"/>
      <c r="Q271" s="19"/>
      <c r="R271" s="19"/>
      <c r="U271" s="19"/>
      <c r="V271" s="19"/>
      <c r="W271" s="19"/>
      <c r="X271" s="19"/>
    </row>
    <row r="272" spans="8:24" x14ac:dyDescent="0.35">
      <c r="H272" s="37"/>
      <c r="I272" s="37"/>
      <c r="J272" s="37"/>
      <c r="L272" s="37"/>
      <c r="M272" s="37"/>
      <c r="N272" s="19"/>
      <c r="P272" s="19"/>
      <c r="Q272" s="19"/>
      <c r="R272" s="19"/>
      <c r="U272" s="19"/>
      <c r="V272" s="19"/>
      <c r="W272" s="19"/>
      <c r="X272" s="19"/>
    </row>
    <row r="273" spans="6:24" x14ac:dyDescent="0.35">
      <c r="H273" s="37"/>
      <c r="I273" s="37"/>
      <c r="J273" s="37"/>
      <c r="L273" s="37"/>
      <c r="M273" s="37"/>
      <c r="N273" s="19"/>
      <c r="P273" s="19"/>
      <c r="Q273" s="19"/>
      <c r="R273" s="19"/>
      <c r="U273" s="19"/>
      <c r="V273" s="19"/>
      <c r="W273" s="19"/>
      <c r="X273" s="19"/>
    </row>
    <row r="274" spans="6:24" x14ac:dyDescent="0.35">
      <c r="H274" s="37"/>
      <c r="I274" s="37"/>
      <c r="J274" s="37"/>
      <c r="L274" s="37"/>
      <c r="M274" s="37"/>
      <c r="N274" s="19"/>
      <c r="P274" s="19"/>
      <c r="Q274" s="19"/>
      <c r="R274" s="19"/>
      <c r="U274" s="19"/>
      <c r="V274" s="19"/>
      <c r="W274" s="19"/>
      <c r="X274" s="19"/>
    </row>
    <row r="275" spans="6:24" x14ac:dyDescent="0.35">
      <c r="H275" s="37"/>
      <c r="I275" s="37"/>
      <c r="J275" s="37"/>
      <c r="L275" s="37"/>
      <c r="M275" s="37"/>
      <c r="N275" s="19"/>
      <c r="P275" s="19"/>
      <c r="Q275" s="19"/>
      <c r="R275" s="19"/>
      <c r="U275" s="19"/>
      <c r="V275" s="19"/>
      <c r="W275" s="19"/>
      <c r="X275" s="19"/>
    </row>
    <row r="276" spans="6:24" x14ac:dyDescent="0.35">
      <c r="H276" s="37"/>
      <c r="I276" s="37"/>
      <c r="J276" s="37"/>
      <c r="L276" s="37"/>
      <c r="M276" s="37"/>
      <c r="N276" s="19"/>
      <c r="P276" s="19"/>
      <c r="Q276" s="19"/>
      <c r="R276" s="19"/>
      <c r="U276" s="19"/>
      <c r="V276" s="19"/>
      <c r="W276" s="19"/>
      <c r="X276" s="19"/>
    </row>
    <row r="277" spans="6:24" x14ac:dyDescent="0.35">
      <c r="H277" s="37"/>
      <c r="I277" s="37"/>
      <c r="J277" s="37"/>
      <c r="L277" s="37"/>
      <c r="M277" s="37"/>
      <c r="N277" s="19"/>
      <c r="P277" s="19"/>
      <c r="Q277" s="19"/>
      <c r="R277" s="19"/>
      <c r="U277" s="19"/>
      <c r="V277" s="19"/>
      <c r="W277" s="19"/>
      <c r="X277" s="19"/>
    </row>
    <row r="278" spans="6:24" x14ac:dyDescent="0.35">
      <c r="F278" t="s">
        <v>440</v>
      </c>
      <c r="H278" s="37"/>
      <c r="I278" s="37"/>
      <c r="J278" s="37"/>
      <c r="L278" s="37"/>
      <c r="M278" s="37"/>
      <c r="N278" s="19"/>
      <c r="P278" s="19"/>
      <c r="Q278" s="19"/>
      <c r="R278" s="19"/>
      <c r="U278" s="19"/>
      <c r="V278" s="19"/>
      <c r="W278" s="19"/>
      <c r="X278" s="1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DB1926E75FE6D448A94BA4FC7E9CAC0400E62859162FE6C34FB010518A2CC80807" ma:contentTypeVersion="18" ma:contentTypeDescription=" Working Document (0 years retention period)" ma:contentTypeScope="" ma:versionID="24653fb28ce9d0058fac1719cb18ac33">
  <xsd:schema xmlns:xsd="http://www.w3.org/2001/XMLSchema" xmlns:xs="http://www.w3.org/2001/XMLSchema" xmlns:p="http://schemas.microsoft.com/office/2006/metadata/properties" xmlns:ns2="a03ac030-8fc0-429e-a59d-aec15056182b" xmlns:ns3="949f8a98-e230-46a7-aef7-08d5f2e0254f" xmlns:ns4="http://schemas.microsoft.com/sharepoint/v4" xmlns:ns5="97a2c079-d1fd-410b-b0f0-ee08b7165110" targetNamespace="http://schemas.microsoft.com/office/2006/metadata/properties" ma:root="true" ma:fieldsID="14f057263f614f27eb02b4450df6a260" ns2:_="" ns3:_="" ns4:_="" ns5:_="">
    <xsd:import namespace="a03ac030-8fc0-429e-a59d-aec15056182b"/>
    <xsd:import namespace="949f8a98-e230-46a7-aef7-08d5f2e0254f"/>
    <xsd:import namespace="http://schemas.microsoft.com/sharepoint/v4"/>
    <xsd:import namespace="97a2c079-d1fd-410b-b0f0-ee08b716511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IconOverlay" minOccurs="0"/>
                <xsd:element ref="ns3:MediaLengthInSecond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c030-8fc0-429e-a59d-aec1505618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9f8a98-e230-46a7-aef7-08d5f2e025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c4cac43-698d-4576-b803-e04971b97e09}" ma:internalName="TaxCatchAll" ma:showField="CatchAllData" ma:web="a03ac030-8fc0-429e-a59d-aec1505618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03ac030-8fc0-429e-a59d-aec15056182b">3NAZ7T4E3CZ3-2119878530-60721</_dlc_DocId>
    <_dlc_DocIdUrl xmlns="a03ac030-8fc0-429e-a59d-aec15056182b">
      <Url>https://tgf.sharepoint.com/sites/TSA2F1/A2FT/_layouts/15/DocIdRedir.aspx?ID=3NAZ7T4E3CZ3-2119878530-60721</Url>
      <Description>3NAZ7T4E3CZ3-2119878530-60721</Description>
    </_dlc_DocIdUrl>
    <IconOverlay xmlns="http://schemas.microsoft.com/sharepoint/v4" xsi:nil="true"/>
    <TaxCatchAll xmlns="97a2c079-d1fd-410b-b0f0-ee08b7165110" xsi:nil="true"/>
    <lcf76f155ced4ddcb4097134ff3c332f xmlns="949f8a98-e230-46a7-aef7-08d5f2e025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F990C6-E11A-4D01-8265-136074609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c030-8fc0-429e-a59d-aec15056182b"/>
    <ds:schemaRef ds:uri="949f8a98-e230-46a7-aef7-08d5f2e0254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D64242-0165-40B3-90BA-F24E98A2B8B7}">
  <ds:schemaRefs>
    <ds:schemaRef ds:uri="http://schemas.microsoft.com/sharepoint/events"/>
  </ds:schemaRefs>
</ds:datastoreItem>
</file>

<file path=customXml/itemProps3.xml><?xml version="1.0" encoding="utf-8"?>
<ds:datastoreItem xmlns:ds="http://schemas.openxmlformats.org/officeDocument/2006/customXml" ds:itemID="{1C2C7849-327C-4982-9262-E1B24BA22737}">
  <ds:schemaRefs>
    <ds:schemaRef ds:uri="http://schemas.microsoft.com/sharepoint/v3/contenttype/forms"/>
  </ds:schemaRefs>
</ds:datastoreItem>
</file>

<file path=customXml/itemProps4.xml><?xml version="1.0" encoding="utf-8"?>
<ds:datastoreItem xmlns:ds="http://schemas.openxmlformats.org/officeDocument/2006/customXml" ds:itemID="{B040B751-1C51-4C0C-8122-C30554300CE9}">
  <ds:schemaRefs>
    <ds:schemaRef ds:uri="a03ac030-8fc0-429e-a59d-aec15056182b"/>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949f8a98-e230-46a7-aef7-08d5f2e0254f"/>
    <ds:schemaRef ds:uri="http://schemas.microsoft.com/office/2006/documentManagement/types"/>
    <ds:schemaRef ds:uri="http://schemas.microsoft.com/office/infopath/2007/PartnerControls"/>
    <ds:schemaRef ds:uri="97a2c079-d1fd-410b-b0f0-ee08b7165110"/>
    <ds:schemaRef ds:uri="http://www.w3.org/XML/1998/namespace"/>
    <ds:schemaRef ds:uri="http://purl.org/dc/dcmitype/"/>
  </ds:schemaRefs>
</ds:datastoreItem>
</file>

<file path=docMetadata/LabelInfo.xml><?xml version="1.0" encoding="utf-8"?>
<clbl:labelList xmlns:clbl="http://schemas.microsoft.com/office/2020/mipLabelMetadata">
  <clbl:label id="{77920909-8782-4efb-aaf1-44ac114d7c03}" enabled="0" method="" siteId="{77920909-8782-4efb-aaf1-44ac114d7c03}"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User Instructions</vt:lpstr>
      <vt:lpstr>Matching Funds Tracker</vt:lpstr>
      <vt:lpstr>MF Tracker process</vt:lpstr>
      <vt:lpstr>MF Tracker import</vt:lpstr>
      <vt:lpstr>Region Lookup</vt:lpstr>
      <vt:lpstr>FR Tracker</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2020-01-13T15:11:40Z</dcterms:created>
  <dcterms:modified xsi:type="dcterms:W3CDTF">2024-07-12T14:53:31Z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0x010100DB1926E75FE6D448A94BA4FC7E9CAC0400E62859162FE6C34FB010518A2CC80807</vt:lpwstr>
  </property>
  <property fmtid="{D5CDD505-2E9C-101B-9397-08002B2CF9AE}" pid="3" name="_dlc_DocIdItemGuid">
    <vt:lpwstr>4f38bf1f-28f4-4541-b7b8-924cefee83d1</vt:lpwstr>
  </property>
  <property fmtid="{D5CDD505-2E9C-101B-9397-08002B2CF9AE}" pid="4" name="MediaServiceImageTags">
    <vt:lpwstr/>
  </property>
</Properties>
</file>